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оя\ПЕтанк\2021\КФ 21\"/>
    </mc:Choice>
  </mc:AlternateContent>
  <xr:revisionPtr revIDLastSave="0" documentId="13_ncr:1_{9527E803-6E57-401F-9222-C8254B7B76AA}" xr6:coauthVersionLast="46" xr6:coauthVersionMax="46" xr10:uidLastSave="{00000000-0000-0000-0000-000000000000}"/>
  <bookViews>
    <workbookView xWindow="-108" yWindow="-108" windowWidth="23256" windowHeight="12576" tabRatio="770" activeTab="11" xr2:uid="{92F56802-3B57-4B25-A1CB-E6F5F7CBBB87}"/>
  </bookViews>
  <sheets>
    <sheet name="Муж" sheetId="1" r:id="rId1"/>
    <sheet name="Жен" sheetId="2" r:id="rId2"/>
    <sheet name="Муж А" sheetId="3" r:id="rId3"/>
    <sheet name="Муж Б" sheetId="4" r:id="rId4"/>
    <sheet name="Муж С" sheetId="5" r:id="rId5"/>
    <sheet name="Муж Д" sheetId="6" r:id="rId6"/>
    <sheet name="Жен А" sheetId="7" r:id="rId7"/>
    <sheet name="Жен Б" sheetId="8" r:id="rId8"/>
    <sheet name="Д схема" sheetId="9" r:id="rId9"/>
    <sheet name="Муж Фин А" sheetId="10" r:id="rId10"/>
    <sheet name="Муж Фин Б" sheetId="11" r:id="rId11"/>
    <sheet name="Жен Ф" sheetId="12" r:id="rId12"/>
    <sheet name="Кубок Калуги" sheetId="13" r:id="rId13"/>
  </sheets>
  <definedNames>
    <definedName name="_xlnm._FilterDatabase" localSheetId="1" hidden="1">Жен!$B$3:$C$3</definedName>
    <definedName name="_xlnm._FilterDatabase" localSheetId="0" hidden="1">Муж!$B$2:$C$2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8" l="1"/>
  <c r="K6" i="5"/>
  <c r="C40" i="4"/>
  <c r="I14" i="5"/>
  <c r="J8" i="5"/>
  <c r="G10" i="6"/>
  <c r="K6" i="3"/>
  <c r="K12" i="6"/>
  <c r="H12" i="7"/>
  <c r="H37" i="7"/>
  <c r="F12" i="7"/>
  <c r="F14" i="6"/>
  <c r="I4" i="7"/>
  <c r="K12" i="7"/>
  <c r="H4" i="7"/>
  <c r="J4" i="6"/>
  <c r="I14" i="6"/>
  <c r="G14" i="6"/>
  <c r="J14" i="4"/>
  <c r="H10" i="3"/>
  <c r="J6" i="7"/>
  <c r="F12" i="4"/>
  <c r="J4" i="7"/>
  <c r="H26" i="3"/>
  <c r="K10" i="3"/>
  <c r="H26" i="5"/>
  <c r="C22" i="8"/>
  <c r="K10" i="5"/>
  <c r="C22" i="6"/>
  <c r="H14" i="3"/>
  <c r="H30" i="6"/>
  <c r="G14" i="4"/>
  <c r="I6" i="5"/>
  <c r="C22" i="5"/>
  <c r="I12" i="5"/>
  <c r="H10" i="7"/>
  <c r="J8" i="8"/>
  <c r="F10" i="8"/>
  <c r="K8" i="6"/>
  <c r="H10" i="5"/>
  <c r="H12" i="6"/>
  <c r="F12" i="6"/>
  <c r="H26" i="7"/>
  <c r="G8" i="3"/>
  <c r="F11" i="8"/>
  <c r="K10" i="7"/>
  <c r="H10" i="4"/>
  <c r="J4" i="4"/>
  <c r="J9" i="5"/>
  <c r="F15" i="6"/>
  <c r="C40" i="7"/>
  <c r="K10" i="8"/>
  <c r="F8" i="6"/>
  <c r="G12" i="6"/>
  <c r="H4" i="5"/>
  <c r="C22" i="3"/>
  <c r="K10" i="4"/>
  <c r="I15" i="5"/>
  <c r="C36" i="8"/>
  <c r="K4" i="3"/>
  <c r="H37" i="3"/>
  <c r="C20" i="4"/>
  <c r="F8" i="4"/>
  <c r="K11" i="4"/>
  <c r="J7" i="7"/>
  <c r="J14" i="3"/>
  <c r="K8" i="5"/>
  <c r="K9" i="5" s="1"/>
  <c r="G4" i="6"/>
  <c r="J14" i="8"/>
  <c r="G10" i="4"/>
  <c r="J10" i="4"/>
  <c r="J11" i="4" s="1"/>
  <c r="G4" i="8"/>
  <c r="J8" i="4"/>
  <c r="I6" i="4"/>
  <c r="K6" i="4"/>
  <c r="K12" i="3"/>
  <c r="H4" i="4"/>
  <c r="I8" i="5"/>
  <c r="H14" i="5"/>
  <c r="C31" i="8"/>
  <c r="H37" i="4"/>
  <c r="K4" i="5"/>
  <c r="G11" i="6"/>
  <c r="H35" i="6"/>
  <c r="C31" i="6"/>
  <c r="K4" i="6"/>
  <c r="G8" i="5"/>
  <c r="G9" i="5" s="1"/>
  <c r="I14" i="8"/>
  <c r="I15" i="8" s="1"/>
  <c r="C42" i="3"/>
  <c r="H36" i="3"/>
  <c r="C41" i="3"/>
  <c r="H6" i="6"/>
  <c r="H7" i="6" s="1"/>
  <c r="F6" i="3"/>
  <c r="G10" i="3"/>
  <c r="I6" i="3"/>
  <c r="C40" i="6"/>
  <c r="I6" i="8"/>
  <c r="I7" i="8" s="1"/>
  <c r="F8" i="7"/>
  <c r="J4" i="8"/>
  <c r="F13" i="7"/>
  <c r="G8" i="4"/>
  <c r="H4" i="3"/>
  <c r="H10" i="8"/>
  <c r="F8" i="5"/>
  <c r="F14" i="5"/>
  <c r="F6" i="5"/>
  <c r="J8" i="3"/>
  <c r="G10" i="7"/>
  <c r="G11" i="7" s="1"/>
  <c r="K8" i="8"/>
  <c r="K9" i="8" s="1"/>
  <c r="K12" i="5"/>
  <c r="F12" i="3"/>
  <c r="J9" i="4"/>
  <c r="G4" i="5"/>
  <c r="G12" i="8"/>
  <c r="K8" i="3"/>
  <c r="C40" i="5"/>
  <c r="I4" i="8"/>
  <c r="H6" i="8"/>
  <c r="H7" i="8" s="1"/>
  <c r="H12" i="3"/>
  <c r="H22" i="3"/>
  <c r="F7" i="3"/>
  <c r="I6" i="7"/>
  <c r="H42" i="8"/>
  <c r="J4" i="5"/>
  <c r="C22" i="4"/>
  <c r="G14" i="8"/>
  <c r="I12" i="4"/>
  <c r="C31" i="3"/>
  <c r="F10" i="6"/>
  <c r="F14" i="3"/>
  <c r="G12" i="3"/>
  <c r="G12" i="5"/>
  <c r="K4" i="7"/>
  <c r="K5" i="7" s="1"/>
  <c r="K6" i="8"/>
  <c r="K7" i="8" s="1"/>
  <c r="H40" i="6"/>
  <c r="J5" i="7"/>
  <c r="G10" i="8"/>
  <c r="F10" i="3"/>
  <c r="F11" i="3" s="1"/>
  <c r="H6" i="5"/>
  <c r="F6" i="4"/>
  <c r="I14" i="7"/>
  <c r="H31" i="8"/>
  <c r="J8" i="6"/>
  <c r="C27" i="4"/>
  <c r="C31" i="5"/>
  <c r="H6" i="7"/>
  <c r="C36" i="4"/>
  <c r="K4" i="8"/>
  <c r="F13" i="6"/>
  <c r="H26" i="6"/>
  <c r="F9" i="5"/>
  <c r="H27" i="8"/>
  <c r="J6" i="3"/>
  <c r="I8" i="8"/>
  <c r="I12" i="6"/>
  <c r="C20" i="5"/>
  <c r="K12" i="4"/>
  <c r="J14" i="6"/>
  <c r="F7" i="4"/>
  <c r="H11" i="4"/>
  <c r="G5" i="8"/>
  <c r="J15" i="4"/>
  <c r="I5" i="7"/>
  <c r="C27" i="8"/>
  <c r="C21" i="8"/>
  <c r="H31" i="5"/>
  <c r="C42" i="7"/>
  <c r="H32" i="7"/>
  <c r="I4" i="6"/>
  <c r="I12" i="8"/>
  <c r="K12" i="8"/>
  <c r="H32" i="3"/>
  <c r="G12" i="7"/>
  <c r="G13" i="7" s="1"/>
  <c r="G4" i="7"/>
  <c r="G5" i="7" s="1"/>
  <c r="J15" i="8"/>
  <c r="G4" i="3"/>
  <c r="G5" i="3" s="1"/>
  <c r="G14" i="7"/>
  <c r="K6" i="7"/>
  <c r="H4" i="6"/>
  <c r="K8" i="7"/>
  <c r="I4" i="4"/>
  <c r="I5" i="4" s="1"/>
  <c r="H12" i="8"/>
  <c r="F6" i="6"/>
  <c r="F7" i="6" s="1"/>
  <c r="I7" i="3"/>
  <c r="I4" i="5"/>
  <c r="H5" i="6"/>
  <c r="H20" i="6"/>
  <c r="K4" i="4"/>
  <c r="K5" i="4" s="1"/>
  <c r="K5" i="6"/>
  <c r="J14" i="7"/>
  <c r="C31" i="7"/>
  <c r="K8" i="4"/>
  <c r="K9" i="4" s="1"/>
  <c r="C40" i="3"/>
  <c r="H31" i="4"/>
  <c r="H14" i="8"/>
  <c r="I12" i="7"/>
  <c r="J14" i="5"/>
  <c r="I14" i="4"/>
  <c r="F12" i="8"/>
  <c r="F6" i="8"/>
  <c r="H42" i="4"/>
  <c r="H14" i="4"/>
  <c r="H15" i="4" s="1"/>
  <c r="G8" i="7"/>
  <c r="G9" i="7" s="1"/>
  <c r="J6" i="6"/>
  <c r="J7" i="6" s="1"/>
  <c r="C26" i="3"/>
  <c r="I7" i="4"/>
  <c r="J10" i="5"/>
  <c r="J11" i="5" s="1"/>
  <c r="K10" i="6"/>
  <c r="J6" i="8"/>
  <c r="J7" i="8" s="1"/>
  <c r="H12" i="5"/>
  <c r="H20" i="4"/>
  <c r="H25" i="5"/>
  <c r="G14" i="5"/>
  <c r="G15" i="5" s="1"/>
  <c r="I8" i="7"/>
  <c r="J10" i="7"/>
  <c r="F14" i="7"/>
  <c r="G8" i="6"/>
  <c r="C42" i="8"/>
  <c r="F12" i="5"/>
  <c r="C41" i="4"/>
  <c r="H4" i="8"/>
  <c r="H5" i="8" s="1"/>
  <c r="H35" i="3"/>
  <c r="F7" i="5"/>
  <c r="I14" i="3"/>
  <c r="I15" i="3" s="1"/>
  <c r="H36" i="4"/>
  <c r="F15" i="5"/>
  <c r="G11" i="4"/>
  <c r="G15" i="6"/>
  <c r="C42" i="6"/>
  <c r="H37" i="5"/>
  <c r="I8" i="6"/>
  <c r="H41" i="8"/>
  <c r="H31" i="7"/>
  <c r="H36" i="5"/>
  <c r="H6" i="4"/>
  <c r="H37" i="6"/>
  <c r="C32" i="7"/>
  <c r="I5" i="5"/>
  <c r="F8" i="8"/>
  <c r="F9" i="8" s="1"/>
  <c r="H22" i="4"/>
  <c r="H14" i="6"/>
  <c r="H25" i="8"/>
  <c r="H13" i="6"/>
  <c r="J4" i="3"/>
  <c r="H11" i="7"/>
  <c r="C27" i="7"/>
  <c r="C37" i="4"/>
  <c r="C37" i="8"/>
  <c r="H26" i="4"/>
  <c r="H5" i="3"/>
  <c r="J6" i="4"/>
  <c r="H20" i="3"/>
  <c r="F10" i="5"/>
  <c r="C36" i="5"/>
  <c r="H22" i="6"/>
  <c r="K5" i="8"/>
  <c r="F15" i="7"/>
  <c r="K7" i="4"/>
  <c r="K5" i="3"/>
  <c r="J9" i="3"/>
  <c r="J5" i="3"/>
  <c r="H35" i="8"/>
  <c r="C30" i="8"/>
  <c r="H20" i="7"/>
  <c r="C35" i="8"/>
  <c r="H22" i="7"/>
  <c r="H42" i="5"/>
  <c r="C26" i="7"/>
  <c r="H25" i="6"/>
  <c r="C25" i="3"/>
  <c r="C41" i="7"/>
  <c r="H21" i="7"/>
  <c r="H30" i="3"/>
  <c r="F10" i="7"/>
  <c r="G8" i="8"/>
  <c r="G9" i="8" s="1"/>
  <c r="H14" i="7"/>
  <c r="H15" i="7" s="1"/>
  <c r="G10" i="5"/>
  <c r="G11" i="5" s="1"/>
  <c r="J10" i="8"/>
  <c r="J11" i="8" s="1"/>
  <c r="K13" i="5"/>
  <c r="I4" i="3"/>
  <c r="I12" i="3"/>
  <c r="I13" i="3" s="1"/>
  <c r="C32" i="3"/>
  <c r="C36" i="3"/>
  <c r="I8" i="4"/>
  <c r="G14" i="3"/>
  <c r="H27" i="4"/>
  <c r="F15" i="3"/>
  <c r="C25" i="6"/>
  <c r="H20" i="8"/>
  <c r="C35" i="6"/>
  <c r="G15" i="3"/>
  <c r="H30" i="4"/>
  <c r="C20" i="8"/>
  <c r="H41" i="7"/>
  <c r="C35" i="3"/>
  <c r="K6" i="6"/>
  <c r="F6" i="7"/>
  <c r="F7" i="7" s="1"/>
  <c r="C26" i="6"/>
  <c r="J10" i="3"/>
  <c r="J11" i="3" s="1"/>
  <c r="H12" i="4"/>
  <c r="H13" i="4" s="1"/>
  <c r="F14" i="4"/>
  <c r="I15" i="6"/>
  <c r="K13" i="8"/>
  <c r="H21" i="6"/>
  <c r="K11" i="5"/>
  <c r="F13" i="8"/>
  <c r="F13" i="4"/>
  <c r="C32" i="4"/>
  <c r="C27" i="5"/>
  <c r="K7" i="5"/>
  <c r="C32" i="8"/>
  <c r="C35" i="7"/>
  <c r="H25" i="7"/>
  <c r="H35" i="7"/>
  <c r="G4" i="4"/>
  <c r="G5" i="4" s="1"/>
  <c r="H32" i="8"/>
  <c r="J6" i="5"/>
  <c r="I13" i="7"/>
  <c r="H25" i="4"/>
  <c r="C30" i="6"/>
  <c r="H40" i="3"/>
  <c r="J5" i="6"/>
  <c r="C40" i="8"/>
  <c r="G12" i="4"/>
  <c r="C22" i="7"/>
  <c r="J8" i="7"/>
  <c r="J9" i="7" s="1"/>
  <c r="J15" i="5"/>
  <c r="J5" i="5"/>
  <c r="H40" i="5"/>
  <c r="F10" i="4"/>
  <c r="F14" i="8"/>
  <c r="I9" i="5"/>
  <c r="F8" i="3"/>
  <c r="F9" i="3" s="1"/>
  <c r="C27" i="3"/>
  <c r="J10" i="6"/>
  <c r="J11" i="6" s="1"/>
  <c r="I8" i="3"/>
  <c r="J15" i="3"/>
  <c r="H5" i="5"/>
  <c r="K7" i="3"/>
  <c r="H20" i="5"/>
  <c r="C36" i="7"/>
  <c r="H36" i="7"/>
  <c r="H36" i="6"/>
  <c r="K9" i="3"/>
  <c r="I6" i="6"/>
  <c r="I7" i="6" s="1"/>
  <c r="H6" i="3"/>
  <c r="H10" i="6"/>
  <c r="H37" i="8"/>
  <c r="C31" i="4"/>
  <c r="G13" i="6"/>
  <c r="H32" i="6"/>
  <c r="H13" i="8"/>
  <c r="H11" i="3"/>
  <c r="H42" i="6"/>
  <c r="H32" i="5"/>
  <c r="J9" i="8"/>
  <c r="I5" i="6"/>
  <c r="G15" i="7"/>
  <c r="K11" i="7"/>
  <c r="F9" i="7"/>
  <c r="I7" i="7"/>
  <c r="K13" i="4"/>
  <c r="H7" i="5"/>
  <c r="I5" i="3"/>
  <c r="H5" i="7"/>
  <c r="F11" i="5"/>
  <c r="H15" i="5"/>
  <c r="G11" i="3"/>
  <c r="J7" i="3"/>
  <c r="H15" i="3"/>
  <c r="K13" i="7"/>
  <c r="I9" i="3"/>
  <c r="C41" i="8"/>
  <c r="K13" i="6"/>
  <c r="F7" i="8"/>
  <c r="C21" i="6"/>
  <c r="G9" i="3"/>
  <c r="G13" i="8"/>
  <c r="J5" i="8"/>
  <c r="J5" i="4"/>
  <c r="H25" i="3"/>
  <c r="H21" i="3"/>
  <c r="H13" i="3"/>
  <c r="K9" i="6"/>
  <c r="K13" i="3"/>
  <c r="J15" i="7"/>
  <c r="I15" i="7"/>
  <c r="H11" i="8"/>
  <c r="I15" i="4"/>
  <c r="I9" i="6"/>
  <c r="I5" i="8"/>
  <c r="H13" i="7"/>
  <c r="H40" i="8"/>
  <c r="J7" i="4"/>
  <c r="K5" i="5"/>
  <c r="F9" i="6"/>
  <c r="C21" i="5"/>
  <c r="G5" i="5"/>
  <c r="H5" i="4"/>
  <c r="H13" i="5"/>
  <c r="K11" i="3"/>
  <c r="F11" i="4"/>
  <c r="G11" i="8"/>
  <c r="K9" i="7"/>
  <c r="C25" i="5"/>
  <c r="K7" i="7"/>
  <c r="G9" i="4"/>
  <c r="C30" i="4"/>
  <c r="C21" i="4"/>
  <c r="H41" i="4"/>
  <c r="C41" i="5"/>
  <c r="H22" i="5"/>
  <c r="C25" i="4"/>
  <c r="C35" i="4"/>
  <c r="H40" i="4"/>
  <c r="C26" i="8"/>
  <c r="H21" i="8"/>
  <c r="H36" i="8"/>
  <c r="H22" i="8"/>
  <c r="C37" i="7"/>
  <c r="H27" i="7"/>
  <c r="C30" i="7"/>
  <c r="C21" i="7"/>
  <c r="H30" i="7"/>
  <c r="C25" i="7"/>
  <c r="H40" i="7"/>
  <c r="H42" i="7"/>
  <c r="C20" i="7"/>
  <c r="H30" i="8"/>
  <c r="C25" i="8"/>
  <c r="C32" i="6"/>
  <c r="C41" i="6"/>
  <c r="H31" i="3"/>
  <c r="H42" i="3"/>
  <c r="H30" i="5"/>
  <c r="C35" i="5"/>
  <c r="C37" i="6"/>
  <c r="H41" i="6"/>
  <c r="H27" i="6"/>
  <c r="H21" i="4"/>
  <c r="C26" i="4"/>
  <c r="H32" i="4"/>
  <c r="H35" i="4"/>
  <c r="C42" i="4"/>
  <c r="C21" i="3"/>
  <c r="H27" i="3"/>
  <c r="C30" i="3"/>
  <c r="C37" i="3"/>
  <c r="H41" i="3"/>
  <c r="H21" i="5"/>
  <c r="H35" i="5"/>
  <c r="C42" i="5"/>
  <c r="C26" i="5"/>
  <c r="H27" i="5"/>
  <c r="H41" i="5"/>
  <c r="C30" i="5"/>
  <c r="C37" i="5"/>
  <c r="H31" i="6"/>
  <c r="C27" i="6"/>
  <c r="C36" i="6"/>
  <c r="C20" i="6"/>
  <c r="L10" i="4" l="1"/>
  <c r="M11" i="4"/>
  <c r="L4" i="5"/>
  <c r="M5" i="5"/>
  <c r="M7" i="8"/>
  <c r="L6" i="8"/>
  <c r="M9" i="3"/>
  <c r="L8" i="3"/>
  <c r="M5" i="4"/>
  <c r="L4" i="4"/>
  <c r="L14" i="3"/>
  <c r="M15" i="3"/>
  <c r="L14" i="7"/>
  <c r="M15" i="7"/>
  <c r="L14" i="5"/>
  <c r="M15" i="5"/>
  <c r="L4" i="3"/>
  <c r="M5" i="3"/>
  <c r="L4" i="7"/>
  <c r="M5" i="7"/>
  <c r="M5" i="8"/>
  <c r="L4" i="8"/>
  <c r="L8" i="5"/>
  <c r="M9" i="5"/>
  <c r="M11" i="3"/>
  <c r="L10" i="3"/>
  <c r="L12" i="7"/>
  <c r="M13" i="7"/>
  <c r="H7" i="3"/>
  <c r="G13" i="4"/>
  <c r="F15" i="4"/>
  <c r="C20" i="3"/>
  <c r="G9" i="6"/>
  <c r="H15" i="8"/>
  <c r="J15" i="6"/>
  <c r="J9" i="6"/>
  <c r="G13" i="3"/>
  <c r="C32" i="5"/>
  <c r="K11" i="8"/>
  <c r="G15" i="4"/>
  <c r="H7" i="4"/>
  <c r="I9" i="7"/>
  <c r="I13" i="4"/>
  <c r="I13" i="5"/>
  <c r="H11" i="6"/>
  <c r="K7" i="6"/>
  <c r="H15" i="6"/>
  <c r="F13" i="5"/>
  <c r="I13" i="8"/>
  <c r="H7" i="7"/>
  <c r="G15" i="8"/>
  <c r="F9" i="4"/>
  <c r="I7" i="5"/>
  <c r="J7" i="5"/>
  <c r="J11" i="7"/>
  <c r="I13" i="6"/>
  <c r="F11" i="6"/>
  <c r="H11" i="5"/>
  <c r="I9" i="4"/>
  <c r="I9" i="8"/>
  <c r="G5" i="6"/>
  <c r="F15" i="8"/>
  <c r="F11" i="7"/>
  <c r="K11" i="6"/>
  <c r="G13" i="5"/>
  <c r="F13" i="3"/>
  <c r="L12" i="3" l="1"/>
  <c r="M13" i="3"/>
  <c r="L10" i="7"/>
  <c r="M11" i="7"/>
  <c r="M15" i="8"/>
  <c r="L14" i="8"/>
  <c r="L4" i="6"/>
  <c r="M5" i="6"/>
  <c r="M9" i="8"/>
  <c r="L8" i="8"/>
  <c r="L10" i="5"/>
  <c r="M11" i="5"/>
  <c r="L10" i="6"/>
  <c r="M11" i="6"/>
  <c r="L12" i="6"/>
  <c r="M13" i="6"/>
  <c r="L6" i="5"/>
  <c r="M7" i="5"/>
  <c r="L8" i="4"/>
  <c r="M9" i="4"/>
  <c r="L6" i="7"/>
  <c r="M7" i="7"/>
  <c r="M13" i="8"/>
  <c r="L12" i="8"/>
  <c r="M13" i="5"/>
  <c r="L12" i="5"/>
  <c r="M15" i="6"/>
  <c r="L14" i="6"/>
  <c r="L6" i="6"/>
  <c r="M7" i="6"/>
  <c r="M9" i="7"/>
  <c r="L8" i="7"/>
  <c r="L6" i="4"/>
  <c r="M7" i="4"/>
  <c r="L10" i="8"/>
  <c r="M11" i="8"/>
  <c r="L8" i="6"/>
  <c r="M9" i="6"/>
  <c r="L14" i="4"/>
  <c r="M15" i="4"/>
  <c r="M13" i="4"/>
  <c r="L12" i="4"/>
  <c r="M7" i="3"/>
  <c r="L6" i="3"/>
</calcChain>
</file>

<file path=xl/sharedStrings.xml><?xml version="1.0" encoding="utf-8"?>
<sst xmlns="http://schemas.openxmlformats.org/spreadsheetml/2006/main" count="590" uniqueCount="253">
  <si>
    <t>Рейтинг</t>
  </si>
  <si>
    <t>1. Бадди ( ео, Константин Гоцфрид )</t>
  </si>
  <si>
    <t>2. Авант (Михеенко, Трутнев)</t>
  </si>
  <si>
    <t>3. Авант1 (Курбанов, Ли)</t>
  </si>
  <si>
    <t>4. Бомба (Филатов, Петрушко А.)</t>
  </si>
  <si>
    <t>5. д'ВО'е (Анухин В., Воронов О.)</t>
  </si>
  <si>
    <t>6. 23вАУ! (Уткин А.-Жилин Д.)</t>
  </si>
  <si>
    <t>7. РедФокс (Тихонов, Артюхина)</t>
  </si>
  <si>
    <t>8. Глобус (Нехаев Сергей, Пасечник Андрей)</t>
  </si>
  <si>
    <t>9. Балаково (Янклович Иван, Красноперов Игорь)</t>
  </si>
  <si>
    <t>10. ЭКГ (Колесников, Гаджиев)</t>
  </si>
  <si>
    <t>12. Акулы (Гулинин, Догадин)</t>
  </si>
  <si>
    <t>13. Стрелки (Стрельчук Дмитрий, Стрельчук Артем)</t>
  </si>
  <si>
    <t>14. Прямулин (Гришков С., Олег Санников)</t>
  </si>
  <si>
    <t>15. В.Крапление (Крапиль В, +)</t>
  </si>
  <si>
    <t>17. ЧБ (Чашин, Бейгер)</t>
  </si>
  <si>
    <t>18. KRAFT (Африканов А., Крошилов А.)</t>
  </si>
  <si>
    <t>19. Гольф Академия (Акаемов Николай, Акаемова Екатерина)</t>
  </si>
  <si>
    <t>20. Бразилия (Шундрин М., Шундрин А.)</t>
  </si>
  <si>
    <t>21. Nest (Екатерина Петрова, Олег Петров)</t>
  </si>
  <si>
    <t>22. Звездец (Колпаков, Капран).</t>
  </si>
  <si>
    <t>23. "НП" -Андриамахаринжака, Илья Каргашин-</t>
  </si>
  <si>
    <t>24. "Федотовский и Партнер" +...</t>
  </si>
  <si>
    <t>Регистрация женских дуплетов КФ (24 апреля суббота, начало игр 10 утра):</t>
  </si>
  <si>
    <t>1. Старт (Хафизова Индира , Байкова Елена)</t>
  </si>
  <si>
    <t>2. Шакти (Казанцева, Курбанова)</t>
  </si>
  <si>
    <t>3. Галактика (Довженко, Мурашова)</t>
  </si>
  <si>
    <t>4. Натиск (Бирюкова, Зубова)</t>
  </si>
  <si>
    <t>5. Рок-н-ролл (Петрушко Юлия, Кирменская Елена)</t>
  </si>
  <si>
    <t>7. СБ (Скляр С., Бублик Т.)</t>
  </si>
  <si>
    <t>8. Printemps (Грачанац Н., Березнеговская С.)</t>
  </si>
  <si>
    <t>9. Консультант (Савченко Елена, Дубовицкая Ольга)</t>
  </si>
  <si>
    <t>10. Одноклассники (Санникова, Баринова)</t>
  </si>
  <si>
    <t>12. Леди Х (Трушина Н., Крошилова И.)</t>
  </si>
  <si>
    <t>Курбанова Маргарита</t>
  </si>
  <si>
    <t>Казанцева Татьяна</t>
  </si>
  <si>
    <t>Артюхина Елена</t>
  </si>
  <si>
    <t>Петрушко Юлия</t>
  </si>
  <si>
    <t>Санникова Лариса</t>
  </si>
  <si>
    <t>Корнеевская Анна</t>
  </si>
  <si>
    <t>Кирменская Елена</t>
  </si>
  <si>
    <t>Павлова Ирина</t>
  </si>
  <si>
    <t>Бублик Татьяна</t>
  </si>
  <si>
    <t>Довженко Светлана</t>
  </si>
  <si>
    <t>Хафизова Индира</t>
  </si>
  <si>
    <t>Ткаченко Анна</t>
  </si>
  <si>
    <t>Мирошниченко Вера</t>
  </si>
  <si>
    <t>Крошилова Ирина</t>
  </si>
  <si>
    <t>Байкова Елена</t>
  </si>
  <si>
    <t>Грачанац Наталья</t>
  </si>
  <si>
    <t>Баринова Светлана</t>
  </si>
  <si>
    <t>Скляр Светлана</t>
  </si>
  <si>
    <t>Алкина Светлана</t>
  </si>
  <si>
    <t>Дубовицкая Ольга</t>
  </si>
  <si>
    <t>Дурынчева Татьяна</t>
  </si>
  <si>
    <t>Савченко Елена</t>
  </si>
  <si>
    <t>Зубова Наталья</t>
  </si>
  <si>
    <t>Комарова Елена</t>
  </si>
  <si>
    <t>Тюрина Елена</t>
  </si>
  <si>
    <t>Кирдеева Надежда</t>
  </si>
  <si>
    <t>Мурашова Лена</t>
  </si>
  <si>
    <t>Крылова Светлана</t>
  </si>
  <si>
    <t>Волкова Инна</t>
  </si>
  <si>
    <t>Бирюкова Наталья</t>
  </si>
  <si>
    <t>Команды</t>
  </si>
  <si>
    <t>Гулинин Евгений</t>
  </si>
  <si>
    <t>Судник Виктор</t>
  </si>
  <si>
    <t>Догадин Евгений</t>
  </si>
  <si>
    <t>Курбанов Андрей</t>
  </si>
  <si>
    <t>Шундрин Михаил</t>
  </si>
  <si>
    <t>Гаджиев Сеявуш</t>
  </si>
  <si>
    <t>Воронов Олег</t>
  </si>
  <si>
    <t>Шундрин Алексей</t>
  </si>
  <si>
    <t>Гоцфрид Константин</t>
  </si>
  <si>
    <t>Санников Олег</t>
  </si>
  <si>
    <t>Осокин Евгений</t>
  </si>
  <si>
    <t>Петрушко Алексей</t>
  </si>
  <si>
    <t>Колпаков Петр</t>
  </si>
  <si>
    <t>Тихонов Дмитрий</t>
  </si>
  <si>
    <t>Комаров Александр</t>
  </si>
  <si>
    <t>Анухин Виктор</t>
  </si>
  <si>
    <t>Ялынский Леонид</t>
  </si>
  <si>
    <t>Ли Александр</t>
  </si>
  <si>
    <t>Банщиков Андрей</t>
  </si>
  <si>
    <t>Капран Сергей</t>
  </si>
  <si>
    <t>Трофимов Александр</t>
  </si>
  <si>
    <t>Африканов Андрей</t>
  </si>
  <si>
    <t>Северов Михаил</t>
  </si>
  <si>
    <t>Денисов Евгений</t>
  </si>
  <si>
    <t>Колесников Андрей</t>
  </si>
  <si>
    <t>Стрельчук Артем</t>
  </si>
  <si>
    <t>Ницинский Станислав</t>
  </si>
  <si>
    <t>Корнеевский Владимир</t>
  </si>
  <si>
    <t>Филатов Андрей</t>
  </si>
  <si>
    <t>Дубовицкий Игорь</t>
  </si>
  <si>
    <t>Кравцов Владимир</t>
  </si>
  <si>
    <t>Ливман Виталий</t>
  </si>
  <si>
    <t>Ткаченко Алексей</t>
  </si>
  <si>
    <t>Вахрушев Владимир</t>
  </si>
  <si>
    <t>Жилин Дмитрий</t>
  </si>
  <si>
    <t>Давыдов Андрей</t>
  </si>
  <si>
    <t>Федотов Николай</t>
  </si>
  <si>
    <t>Чашин Василий</t>
  </si>
  <si>
    <t>Михеенко Алексей</t>
  </si>
  <si>
    <t>Бейгер Максим</t>
  </si>
  <si>
    <t>Стрельчук Дмитрий</t>
  </si>
  <si>
    <t>Трутнев Евгений</t>
  </si>
  <si>
    <t>Вдовенко Виталий</t>
  </si>
  <si>
    <t>Рядовиков Алексей</t>
  </si>
  <si>
    <t>Гришков Сергей</t>
  </si>
  <si>
    <t>Захаров Владимир</t>
  </si>
  <si>
    <t>Красноперов Игорь</t>
  </si>
  <si>
    <t>Борисов Александр</t>
  </si>
  <si>
    <t>Кривулин Виталий</t>
  </si>
  <si>
    <t>Сутырин Виктор</t>
  </si>
  <si>
    <t>Волков Денис</t>
  </si>
  <si>
    <t>Поляков Алексей</t>
  </si>
  <si>
    <t>Калинин Виталий</t>
  </si>
  <si>
    <t>Личный рейтинг</t>
  </si>
  <si>
    <t>Березнеговская С</t>
  </si>
  <si>
    <t>Команда</t>
  </si>
  <si>
    <t>победы</t>
  </si>
  <si>
    <t>доп</t>
  </si>
  <si>
    <t>место</t>
  </si>
  <si>
    <t/>
  </si>
  <si>
    <t>Тур 1</t>
  </si>
  <si>
    <t>дор.</t>
  </si>
  <si>
    <t>Тур 2</t>
  </si>
  <si>
    <t>Тур 3</t>
  </si>
  <si>
    <t>Тур 4</t>
  </si>
  <si>
    <t>Тур 5</t>
  </si>
  <si>
    <t>Группа А / мужчины</t>
  </si>
  <si>
    <t>Группа Б / мужчины</t>
  </si>
  <si>
    <t>Группа С / мужчины</t>
  </si>
  <si>
    <t>Группа Д / мужчины</t>
  </si>
  <si>
    <t>Акулы</t>
  </si>
  <si>
    <t>Бразилия</t>
  </si>
  <si>
    <t>Бадди</t>
  </si>
  <si>
    <t>Группа Б / женщины</t>
  </si>
  <si>
    <t>Рок-н-ролл</t>
  </si>
  <si>
    <t>БАР, ЧАЙ</t>
  </si>
  <si>
    <t>Стол Судьи</t>
  </si>
  <si>
    <t>WC</t>
  </si>
  <si>
    <t>Схема № дорожек на 24 апреля ДУПЛЕТЫ КФ-2021.</t>
  </si>
  <si>
    <t>Кубок А, Финалы</t>
  </si>
  <si>
    <t>А1</t>
  </si>
  <si>
    <t>Д2</t>
  </si>
  <si>
    <t>С1</t>
  </si>
  <si>
    <t>Б2</t>
  </si>
  <si>
    <t>Б1</t>
  </si>
  <si>
    <t>С2</t>
  </si>
  <si>
    <t>Д1</t>
  </si>
  <si>
    <t>А2</t>
  </si>
  <si>
    <t>Кубок Б, Финалы</t>
  </si>
  <si>
    <t>Женщины Финалы</t>
  </si>
  <si>
    <t>А3</t>
  </si>
  <si>
    <t>А4</t>
  </si>
  <si>
    <t>Б3</t>
  </si>
  <si>
    <t>Б4</t>
  </si>
  <si>
    <t>Д4</t>
  </si>
  <si>
    <t>С3</t>
  </si>
  <si>
    <t>С4</t>
  </si>
  <si>
    <t>Д3</t>
  </si>
  <si>
    <t>Шакти</t>
  </si>
  <si>
    <t>Авант 1</t>
  </si>
  <si>
    <t>оплата</t>
  </si>
  <si>
    <t xml:space="preserve">группа </t>
  </si>
  <si>
    <t>Регистрация ДУПЛЕТЫ МУЖЧИНЫ КФ, Калуга 2021, 24 апреля</t>
  </si>
  <si>
    <t>группа</t>
  </si>
  <si>
    <t>Кубок Калуги, КФ2021</t>
  </si>
  <si>
    <t xml:space="preserve">8 мужских Дуплетов и 4 женских, итого вКК учаситвуют 12 дуплетов </t>
  </si>
  <si>
    <t>все команды рапвны и тянут жребий. Номера 3,6,9 "счастливые"))</t>
  </si>
  <si>
    <t>4 игры по 45 минут.</t>
  </si>
  <si>
    <t>вторая-4 игра- свободные дорожки второго зала</t>
  </si>
  <si>
    <t>первая свободная из 15,16,17,18</t>
  </si>
  <si>
    <t>???</t>
  </si>
  <si>
    <t>В.Крапление</t>
  </si>
  <si>
    <t>1Б</t>
  </si>
  <si>
    <t>Экстрим (Нина и Ирина Лкьянова)</t>
  </si>
  <si>
    <t>4а</t>
  </si>
  <si>
    <t>Экстрим</t>
  </si>
  <si>
    <t>СантаБарбара (Вахрушев Денисов)</t>
  </si>
  <si>
    <t>СантаБарбара</t>
  </si>
  <si>
    <t>1б</t>
  </si>
  <si>
    <t>Старт</t>
  </si>
  <si>
    <t>11. Оксюморон (Тимофей, Поляков Алексей)</t>
  </si>
  <si>
    <t>1д</t>
  </si>
  <si>
    <t>Оксюморон</t>
  </si>
  <si>
    <t>5б</t>
  </si>
  <si>
    <t>Одноклассницы</t>
  </si>
  <si>
    <t>2д</t>
  </si>
  <si>
    <t>Балаково</t>
  </si>
  <si>
    <t>4б</t>
  </si>
  <si>
    <t>4д</t>
  </si>
  <si>
    <t>23 вау</t>
  </si>
  <si>
    <t>Федотовский и П</t>
  </si>
  <si>
    <t>5д</t>
  </si>
  <si>
    <t>ГольфФкадемия</t>
  </si>
  <si>
    <t>Прямулин</t>
  </si>
  <si>
    <t>2б</t>
  </si>
  <si>
    <t>Галактика</t>
  </si>
  <si>
    <t>2а</t>
  </si>
  <si>
    <t>Консультант</t>
  </si>
  <si>
    <t>5а</t>
  </si>
  <si>
    <t>Леди Х</t>
  </si>
  <si>
    <t>РедФокс</t>
  </si>
  <si>
    <t>1с</t>
  </si>
  <si>
    <t>Стрелки</t>
  </si>
  <si>
    <t>Натиск</t>
  </si>
  <si>
    <t>1а</t>
  </si>
  <si>
    <t>Printim</t>
  </si>
  <si>
    <t>Группа А / женщины</t>
  </si>
  <si>
    <t>Крафт</t>
  </si>
  <si>
    <t>6а</t>
  </si>
  <si>
    <t>двое</t>
  </si>
  <si>
    <t>6д</t>
  </si>
  <si>
    <t>Бомба</t>
  </si>
  <si>
    <t>6с</t>
  </si>
  <si>
    <t>ЭКГ</t>
  </si>
  <si>
    <t>6б</t>
  </si>
  <si>
    <t>Звездец</t>
  </si>
  <si>
    <t>а6</t>
  </si>
  <si>
    <t>б6</t>
  </si>
  <si>
    <t>СБ</t>
  </si>
  <si>
    <t>11. Солнышко (Дурыничева Татьяна, Павлова Ирина)</t>
  </si>
  <si>
    <t>Солнышко</t>
  </si>
  <si>
    <t>2с</t>
  </si>
  <si>
    <t>ЧБ</t>
  </si>
  <si>
    <t>4с</t>
  </si>
  <si>
    <t>Авант</t>
  </si>
  <si>
    <t>5с</t>
  </si>
  <si>
    <t>Глобус</t>
  </si>
  <si>
    <t>НП</t>
  </si>
  <si>
    <t xml:space="preserve">ЭКГ </t>
  </si>
  <si>
    <t>пол-корыта</t>
  </si>
  <si>
    <t>по-корыта</t>
  </si>
  <si>
    <t>второе корыто</t>
  </si>
  <si>
    <t>3 корыто</t>
  </si>
  <si>
    <t>13-14 дорожка</t>
  </si>
  <si>
    <t>Двое</t>
  </si>
  <si>
    <t>3+R34:AD37</t>
  </si>
  <si>
    <t>Федотовский</t>
  </si>
  <si>
    <t>Авант1</t>
  </si>
  <si>
    <t>ГольфАкадемия</t>
  </si>
  <si>
    <t>Оксюмирон</t>
  </si>
  <si>
    <t>старт</t>
  </si>
  <si>
    <t>Рокен-ролл</t>
  </si>
  <si>
    <t>Nest</t>
  </si>
  <si>
    <t>Принтим</t>
  </si>
  <si>
    <t>половина 1 корыта (1)</t>
  </si>
  <si>
    <t>Половина 1 корыта (3)</t>
  </si>
  <si>
    <t>Солнышки</t>
  </si>
  <si>
    <t>Крнсультант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</si>
</sst>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#;\-##;0"/>
    <numFmt numFmtId="165" formatCode="\+##;\-##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4C4C4C"/>
      <name val="Trebuchet MS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rebuchet MS"/>
      <family val="2"/>
      <charset val="204"/>
    </font>
    <font>
      <b/>
      <sz val="36"/>
      <color indexed="8"/>
      <name val="Calibri Light"/>
      <family val="1"/>
      <charset val="204"/>
      <scheme val="maj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4"/>
      <color rgb="FF4C4C4C"/>
      <name val="Trebuchet MS"/>
      <family val="2"/>
      <charset val="204"/>
    </font>
    <font>
      <sz val="14"/>
      <color rgb="FF4C4C4C"/>
      <name val="Trebuchet MS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5" fontId="8" fillId="5" borderId="24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165" fontId="8" fillId="5" borderId="2" xfId="0" applyNumberFormat="1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164" fontId="8" fillId="0" borderId="33" xfId="0" applyNumberFormat="1" applyFont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165" fontId="8" fillId="5" borderId="3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0" xfId="0" applyAlignment="1"/>
    <xf numFmtId="0" fontId="0" fillId="0" borderId="2" xfId="0" applyBorder="1" applyAlignment="1">
      <alignment horizontal="right" indent="1"/>
    </xf>
    <xf numFmtId="0" fontId="0" fillId="0" borderId="2" xfId="0" applyBorder="1" applyAlignment="1">
      <alignment vertical="center"/>
    </xf>
    <xf numFmtId="0" fontId="8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5" borderId="0" xfId="0" applyFill="1"/>
    <xf numFmtId="0" fontId="10" fillId="0" borderId="0" xfId="0" applyFont="1" applyBorder="1"/>
    <xf numFmtId="0" fontId="10" fillId="0" borderId="46" xfId="0" applyFont="1" applyBorder="1"/>
    <xf numFmtId="0" fontId="10" fillId="0" borderId="45" xfId="0" applyFont="1" applyBorder="1"/>
    <xf numFmtId="0" fontId="10" fillId="0" borderId="48" xfId="0" applyFont="1" applyBorder="1"/>
    <xf numFmtId="0" fontId="10" fillId="0" borderId="49" xfId="0" applyFont="1" applyBorder="1"/>
    <xf numFmtId="0" fontId="10" fillId="0" borderId="47" xfId="0" applyFont="1" applyBorder="1"/>
    <xf numFmtId="0" fontId="10" fillId="0" borderId="42" xfId="0" applyFont="1" applyBorder="1"/>
    <xf numFmtId="0" fontId="10" fillId="0" borderId="43" xfId="0" applyFont="1" applyBorder="1"/>
    <xf numFmtId="0" fontId="10" fillId="0" borderId="44" xfId="0" applyFont="1" applyBorder="1"/>
    <xf numFmtId="0" fontId="3" fillId="0" borderId="0" xfId="0" applyFont="1" applyBorder="1"/>
    <xf numFmtId="0" fontId="3" fillId="0" borderId="48" xfId="0" applyFont="1" applyBorder="1"/>
    <xf numFmtId="0" fontId="3" fillId="0" borderId="43" xfId="0" applyFont="1" applyBorder="1"/>
    <xf numFmtId="0" fontId="3" fillId="0" borderId="46" xfId="0" applyFont="1" applyBorder="1"/>
    <xf numFmtId="0" fontId="3" fillId="0" borderId="45" xfId="0" applyFont="1" applyBorder="1"/>
    <xf numFmtId="0" fontId="3" fillId="0" borderId="49" xfId="0" applyFont="1" applyBorder="1"/>
    <xf numFmtId="0" fontId="3" fillId="0" borderId="47" xfId="0" applyFont="1" applyBorder="1"/>
    <xf numFmtId="0" fontId="3" fillId="0" borderId="44" xfId="0" applyFont="1" applyBorder="1"/>
    <xf numFmtId="0" fontId="3" fillId="0" borderId="42" xfId="0" applyFont="1" applyBorder="1"/>
    <xf numFmtId="0" fontId="3" fillId="7" borderId="0" xfId="0" applyFont="1" applyFill="1"/>
    <xf numFmtId="0" fontId="3" fillId="8" borderId="0" xfId="0" applyFont="1" applyFill="1"/>
    <xf numFmtId="0" fontId="0" fillId="0" borderId="0" xfId="0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3" xfId="0" applyBorder="1" applyAlignment="1">
      <alignment vertical="center"/>
    </xf>
    <xf numFmtId="0" fontId="13" fillId="0" borderId="0" xfId="0" applyFont="1"/>
    <xf numFmtId="0" fontId="10" fillId="0" borderId="0" xfId="0" applyFont="1"/>
    <xf numFmtId="0" fontId="10" fillId="0" borderId="2" xfId="0" applyFont="1" applyBorder="1"/>
    <xf numFmtId="0" fontId="14" fillId="0" borderId="2" xfId="0" applyFont="1" applyBorder="1"/>
    <xf numFmtId="0" fontId="10" fillId="2" borderId="2" xfId="0" applyFont="1" applyFill="1" applyBorder="1"/>
    <xf numFmtId="0" fontId="10" fillId="3" borderId="2" xfId="0" applyFont="1" applyFill="1" applyBorder="1"/>
    <xf numFmtId="0" fontId="3" fillId="0" borderId="0" xfId="0" applyFont="1" applyFill="1" applyBorder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55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57" xfId="0" applyBorder="1" applyAlignment="1">
      <alignment vertical="center"/>
    </xf>
    <xf numFmtId="16" fontId="0" fillId="0" borderId="0" xfId="0" applyNumberFormat="1" applyAlignment="1">
      <alignment vertical="center"/>
    </xf>
    <xf numFmtId="0" fontId="3" fillId="0" borderId="0" xfId="0" applyFont="1" applyFill="1"/>
    <xf numFmtId="0" fontId="2" fillId="4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0" xfId="0" applyFont="1"/>
    <xf numFmtId="0" fontId="10" fillId="0" borderId="2" xfId="0" applyFont="1" applyFill="1" applyBorder="1"/>
    <xf numFmtId="0" fontId="10" fillId="9" borderId="2" xfId="0" applyFont="1" applyFill="1" applyBorder="1"/>
    <xf numFmtId="0" fontId="4" fillId="0" borderId="0" xfId="0" applyFont="1" applyFill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21" xfId="0" applyFont="1" applyFill="1" applyBorder="1" applyAlignment="1">
      <alignment horizontal="left" vertical="center" wrapText="1" indent="1"/>
    </xf>
    <xf numFmtId="0" fontId="7" fillId="0" borderId="22" xfId="0" applyFont="1" applyFill="1" applyBorder="1" applyAlignment="1">
      <alignment horizontal="left" vertical="center" wrapText="1" indent="1"/>
    </xf>
    <xf numFmtId="0" fontId="7" fillId="0" borderId="23" xfId="0" applyFont="1" applyFill="1" applyBorder="1" applyAlignment="1">
      <alignment horizontal="left" vertical="center" wrapText="1" indent="1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8" borderId="21" xfId="0" applyFont="1" applyFill="1" applyBorder="1" applyAlignment="1">
      <alignment horizontal="left" vertical="center" wrapText="1" indent="1"/>
    </xf>
    <xf numFmtId="0" fontId="7" fillId="8" borderId="22" xfId="0" applyFont="1" applyFill="1" applyBorder="1" applyAlignment="1">
      <alignment horizontal="left" vertical="center" wrapText="1" indent="1"/>
    </xf>
    <xf numFmtId="0" fontId="7" fillId="8" borderId="23" xfId="0" applyFont="1" applyFill="1" applyBorder="1" applyAlignment="1">
      <alignment horizontal="left" vertical="center" wrapText="1" indent="1"/>
    </xf>
    <xf numFmtId="0" fontId="7" fillId="0" borderId="3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7" fillId="8" borderId="30" xfId="0" applyFont="1" applyFill="1" applyBorder="1" applyAlignment="1">
      <alignment horizontal="left" vertical="center" wrapText="1" indent="1"/>
    </xf>
    <xf numFmtId="0" fontId="7" fillId="8" borderId="31" xfId="0" applyFont="1" applyFill="1" applyBorder="1" applyAlignment="1">
      <alignment horizontal="left" vertical="center" wrapText="1" indent="1"/>
    </xf>
    <xf numFmtId="0" fontId="7" fillId="8" borderId="32" xfId="0" applyFont="1" applyFill="1" applyBorder="1" applyAlignment="1">
      <alignment horizontal="left" vertical="center" wrapText="1" indent="1"/>
    </xf>
    <xf numFmtId="0" fontId="7" fillId="0" borderId="31" xfId="0" applyFont="1" applyBorder="1" applyAlignment="1">
      <alignment horizontal="center" vertical="center"/>
    </xf>
    <xf numFmtId="0" fontId="7" fillId="8" borderId="13" xfId="0" applyFont="1" applyFill="1" applyBorder="1" applyAlignment="1">
      <alignment horizontal="left" vertical="center" wrapText="1" indent="1"/>
    </xf>
    <xf numFmtId="0" fontId="7" fillId="8" borderId="14" xfId="0" applyFont="1" applyFill="1" applyBorder="1" applyAlignment="1">
      <alignment horizontal="left" vertical="center" wrapText="1" indent="1"/>
    </xf>
    <xf numFmtId="0" fontId="7" fillId="8" borderId="15" xfId="0" applyFont="1" applyFill="1" applyBorder="1" applyAlignment="1">
      <alignment horizontal="left" vertical="center" wrapText="1" indent="1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1" fillId="6" borderId="42" xfId="0" applyFont="1" applyFill="1" applyBorder="1" applyAlignment="1">
      <alignment horizontal="center" vertical="center"/>
    </xf>
    <xf numFmtId="0" fontId="11" fillId="6" borderId="44" xfId="0" applyFont="1" applyFill="1" applyBorder="1" applyAlignment="1">
      <alignment horizontal="center" vertical="center"/>
    </xf>
    <xf numFmtId="0" fontId="11" fillId="6" borderId="47" xfId="0" applyFont="1" applyFill="1" applyBorder="1" applyAlignment="1">
      <alignment horizontal="center" vertical="center"/>
    </xf>
    <xf numFmtId="0" fontId="11" fillId="6" borderId="49" xfId="0" applyFont="1" applyFill="1" applyBorder="1" applyAlignment="1">
      <alignment horizontal="center" vertical="center"/>
    </xf>
    <xf numFmtId="0" fontId="12" fillId="8" borderId="0" xfId="0" applyFont="1" applyFill="1" applyAlignment="1">
      <alignment horizontal="center"/>
    </xf>
    <xf numFmtId="0" fontId="0" fillId="8" borderId="46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11" fillId="0" borderId="37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58" xfId="0" applyFont="1" applyFill="1" applyBorder="1" applyAlignment="1">
      <alignment horizontal="left" vertical="center" wrapText="1" indent="1"/>
    </xf>
    <xf numFmtId="0" fontId="7" fillId="0" borderId="57" xfId="0" applyFont="1" applyFill="1" applyBorder="1" applyAlignment="1">
      <alignment horizontal="left" vertical="center" wrapText="1" indent="1"/>
    </xf>
    <xf numFmtId="0" fontId="7" fillId="0" borderId="59" xfId="0" applyFont="1" applyFill="1" applyBorder="1" applyAlignment="1">
      <alignment horizontal="left" vertical="center" wrapText="1" indent="1"/>
    </xf>
    <xf numFmtId="0" fontId="7" fillId="0" borderId="56" xfId="0" applyFont="1" applyFill="1" applyBorder="1" applyAlignment="1">
      <alignment horizontal="left" vertical="center" wrapText="1" indent="1"/>
    </xf>
    <xf numFmtId="0" fontId="7" fillId="0" borderId="37" xfId="0" applyFont="1" applyFill="1" applyBorder="1" applyAlignment="1">
      <alignment horizontal="left" vertical="center" wrapText="1" indent="1"/>
    </xf>
    <xf numFmtId="0" fontId="7" fillId="0" borderId="38" xfId="0" applyFont="1" applyFill="1" applyBorder="1" applyAlignment="1">
      <alignment horizontal="left" vertical="center" wrapText="1" indent="1"/>
    </xf>
    <xf numFmtId="0" fontId="8" fillId="2" borderId="17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164" fontId="8" fillId="2" borderId="2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82C8C-A549-4CEB-9371-979BA744D983}">
  <dimension ref="A1:L54"/>
  <sheetViews>
    <sheetView topLeftCell="A6" workbookViewId="0">
      <selection activeCell="G25" sqref="G25"/>
    </sheetView>
  </sheetViews>
  <sheetFormatPr defaultRowHeight="15.6" x14ac:dyDescent="0.3"/>
  <cols>
    <col min="1" max="1" width="6.33203125" style="1" customWidth="1"/>
    <col min="2" max="2" width="58.109375" style="1" bestFit="1" customWidth="1"/>
    <col min="3" max="3" width="12.109375" style="1" customWidth="1"/>
    <col min="4" max="4" width="11.44140625" style="1" customWidth="1"/>
    <col min="5" max="5" width="10.33203125" style="1" customWidth="1"/>
    <col min="6" max="10" width="8.88671875" style="1"/>
    <col min="11" max="11" width="44" style="99" customWidth="1"/>
    <col min="12" max="12" width="8.6640625" style="99"/>
    <col min="13" max="16384" width="8.88671875" style="1"/>
  </cols>
  <sheetData>
    <row r="1" spans="1:12" ht="18" x14ac:dyDescent="0.35">
      <c r="A1" s="74"/>
      <c r="B1" s="102" t="s">
        <v>167</v>
      </c>
      <c r="C1" s="74"/>
      <c r="D1" s="74"/>
      <c r="E1" s="74"/>
      <c r="K1" s="99" t="s">
        <v>118</v>
      </c>
    </row>
    <row r="2" spans="1:12" ht="18" x14ac:dyDescent="0.35">
      <c r="A2" s="75"/>
      <c r="B2" s="75" t="s">
        <v>64</v>
      </c>
      <c r="C2" s="75" t="s">
        <v>0</v>
      </c>
      <c r="D2" s="75" t="s">
        <v>165</v>
      </c>
      <c r="E2" s="103" t="s">
        <v>166</v>
      </c>
      <c r="J2" s="100">
        <v>1</v>
      </c>
      <c r="K2" s="101" t="s">
        <v>80</v>
      </c>
      <c r="L2" s="101">
        <v>967</v>
      </c>
    </row>
    <row r="3" spans="1:12" ht="18" x14ac:dyDescent="0.35">
      <c r="A3" s="75">
        <v>1</v>
      </c>
      <c r="B3" s="76" t="s">
        <v>11</v>
      </c>
      <c r="C3" s="77">
        <v>4188</v>
      </c>
      <c r="D3" s="77"/>
      <c r="E3" s="77" t="s">
        <v>155</v>
      </c>
      <c r="J3" s="100">
        <v>2</v>
      </c>
      <c r="K3" s="101" t="s">
        <v>86</v>
      </c>
      <c r="L3" s="101">
        <v>808</v>
      </c>
    </row>
    <row r="4" spans="1:12" ht="18" x14ac:dyDescent="0.35">
      <c r="A4" s="75">
        <v>2</v>
      </c>
      <c r="B4" s="76" t="s">
        <v>18</v>
      </c>
      <c r="C4" s="77">
        <v>2963</v>
      </c>
      <c r="D4" s="77"/>
      <c r="E4" s="77" t="s">
        <v>157</v>
      </c>
      <c r="J4" s="100">
        <v>3</v>
      </c>
      <c r="K4" s="101" t="s">
        <v>83</v>
      </c>
      <c r="L4" s="101">
        <v>873</v>
      </c>
    </row>
    <row r="5" spans="1:12" ht="18" x14ac:dyDescent="0.35">
      <c r="A5" s="75">
        <v>3</v>
      </c>
      <c r="B5" s="76" t="s">
        <v>1</v>
      </c>
      <c r="C5" s="77">
        <v>2737</v>
      </c>
      <c r="D5" s="77"/>
      <c r="E5" s="77" t="s">
        <v>160</v>
      </c>
      <c r="J5" s="100">
        <v>4</v>
      </c>
      <c r="K5" s="101" t="s">
        <v>104</v>
      </c>
      <c r="L5" s="101">
        <v>265</v>
      </c>
    </row>
    <row r="6" spans="1:12" ht="18" x14ac:dyDescent="0.35">
      <c r="A6" s="75">
        <v>4</v>
      </c>
      <c r="B6" s="76" t="s">
        <v>3</v>
      </c>
      <c r="C6" s="77">
        <v>2560</v>
      </c>
      <c r="D6" s="77"/>
      <c r="E6" s="77" t="s">
        <v>162</v>
      </c>
      <c r="J6" s="100">
        <v>5</v>
      </c>
      <c r="K6" s="101" t="s">
        <v>112</v>
      </c>
      <c r="L6" s="101">
        <v>179</v>
      </c>
    </row>
    <row r="7" spans="1:12" ht="18" x14ac:dyDescent="0.35">
      <c r="A7" s="75">
        <v>5</v>
      </c>
      <c r="B7" s="76" t="s">
        <v>5</v>
      </c>
      <c r="C7" s="78">
        <v>2371</v>
      </c>
      <c r="D7" s="78"/>
      <c r="E7" s="78" t="s">
        <v>213</v>
      </c>
      <c r="J7" s="100">
        <v>6</v>
      </c>
      <c r="K7" s="101" t="s">
        <v>98</v>
      </c>
      <c r="L7" s="101">
        <v>452</v>
      </c>
    </row>
    <row r="8" spans="1:12" ht="18" x14ac:dyDescent="0.35">
      <c r="A8" s="75">
        <v>6</v>
      </c>
      <c r="B8" s="76" t="s">
        <v>10</v>
      </c>
      <c r="C8" s="78">
        <v>2073</v>
      </c>
      <c r="D8" s="78"/>
      <c r="E8" s="78" t="s">
        <v>217</v>
      </c>
      <c r="J8" s="100">
        <v>7</v>
      </c>
      <c r="K8" s="101" t="s">
        <v>107</v>
      </c>
      <c r="L8" s="101">
        <v>232</v>
      </c>
    </row>
    <row r="9" spans="1:12" ht="18" x14ac:dyDescent="0.35">
      <c r="A9" s="75">
        <v>7</v>
      </c>
      <c r="B9" s="76" t="s">
        <v>20</v>
      </c>
      <c r="C9" s="78">
        <v>1928</v>
      </c>
      <c r="D9" s="78"/>
      <c r="E9" s="78" t="s">
        <v>219</v>
      </c>
      <c r="J9" s="100">
        <v>8</v>
      </c>
      <c r="K9" s="101" t="s">
        <v>115</v>
      </c>
      <c r="L9" s="101">
        <v>70</v>
      </c>
    </row>
    <row r="10" spans="1:12" ht="18" x14ac:dyDescent="0.35">
      <c r="A10" s="75">
        <v>8</v>
      </c>
      <c r="B10" s="76" t="s">
        <v>4</v>
      </c>
      <c r="C10" s="104">
        <v>1678</v>
      </c>
      <c r="D10" s="78"/>
      <c r="E10" s="78" t="s">
        <v>215</v>
      </c>
      <c r="J10" s="100">
        <v>9</v>
      </c>
      <c r="K10" s="101" t="s">
        <v>71</v>
      </c>
      <c r="L10" s="101">
        <v>1404</v>
      </c>
    </row>
    <row r="11" spans="1:12" ht="18" x14ac:dyDescent="0.35">
      <c r="A11" s="75">
        <v>9</v>
      </c>
      <c r="B11" s="76" t="s">
        <v>13</v>
      </c>
      <c r="C11" s="75">
        <v>1401</v>
      </c>
      <c r="D11" s="75"/>
      <c r="E11" s="75" t="s">
        <v>179</v>
      </c>
      <c r="J11" s="100">
        <v>10</v>
      </c>
      <c r="K11" s="101" t="s">
        <v>70</v>
      </c>
      <c r="L11" s="101">
        <v>1413</v>
      </c>
    </row>
    <row r="12" spans="1:12" ht="18" x14ac:dyDescent="0.35">
      <c r="A12" s="75">
        <v>10</v>
      </c>
      <c r="B12" s="76" t="s">
        <v>7</v>
      </c>
      <c r="C12" s="103">
        <v>1034</v>
      </c>
      <c r="D12" s="75"/>
      <c r="E12" s="75" t="s">
        <v>188</v>
      </c>
      <c r="J12" s="100">
        <v>11</v>
      </c>
      <c r="K12" s="101" t="s">
        <v>73</v>
      </c>
      <c r="L12" s="101">
        <v>1333</v>
      </c>
    </row>
    <row r="13" spans="1:12" ht="18" x14ac:dyDescent="0.35">
      <c r="A13" s="75">
        <v>11</v>
      </c>
      <c r="B13" s="76" t="s">
        <v>12</v>
      </c>
      <c r="C13" s="75">
        <v>855</v>
      </c>
      <c r="D13" s="75"/>
      <c r="E13" s="75" t="s">
        <v>206</v>
      </c>
      <c r="J13" s="100">
        <v>12</v>
      </c>
      <c r="K13" s="101" t="s">
        <v>109</v>
      </c>
      <c r="L13" s="101">
        <v>212</v>
      </c>
    </row>
    <row r="14" spans="1:12" ht="18" x14ac:dyDescent="0.35">
      <c r="A14" s="75">
        <v>12</v>
      </c>
      <c r="B14" s="76" t="s">
        <v>16</v>
      </c>
      <c r="C14" s="75">
        <v>808</v>
      </c>
      <c r="D14" s="75"/>
      <c r="E14" s="75" t="s">
        <v>209</v>
      </c>
      <c r="J14" s="100">
        <v>13</v>
      </c>
      <c r="K14" s="101" t="s">
        <v>65</v>
      </c>
      <c r="L14" s="101">
        <v>2441</v>
      </c>
    </row>
    <row r="15" spans="1:12" ht="18" x14ac:dyDescent="0.35">
      <c r="A15" s="75">
        <v>13</v>
      </c>
      <c r="B15" s="76" t="s">
        <v>15</v>
      </c>
      <c r="C15" s="75">
        <v>598</v>
      </c>
      <c r="D15" s="75"/>
      <c r="E15" s="75" t="s">
        <v>226</v>
      </c>
      <c r="J15" s="100">
        <v>14</v>
      </c>
      <c r="K15" s="101" t="s">
        <v>100</v>
      </c>
      <c r="L15" s="101">
        <v>378</v>
      </c>
    </row>
    <row r="16" spans="1:12" ht="18" x14ac:dyDescent="0.35">
      <c r="A16" s="75">
        <v>14</v>
      </c>
      <c r="B16" s="76" t="s">
        <v>181</v>
      </c>
      <c r="C16" s="75">
        <v>579</v>
      </c>
      <c r="D16" s="75"/>
      <c r="E16" s="75" t="s">
        <v>199</v>
      </c>
      <c r="J16" s="100">
        <v>15</v>
      </c>
      <c r="K16" s="101" t="s">
        <v>88</v>
      </c>
      <c r="L16" s="101">
        <v>697</v>
      </c>
    </row>
    <row r="17" spans="1:12" ht="18" x14ac:dyDescent="0.35">
      <c r="A17" s="75">
        <v>15</v>
      </c>
      <c r="B17" s="76" t="s">
        <v>2</v>
      </c>
      <c r="C17" s="75">
        <v>484</v>
      </c>
      <c r="D17" s="75"/>
      <c r="E17" s="75" t="s">
        <v>228</v>
      </c>
      <c r="J17" s="100">
        <v>16</v>
      </c>
      <c r="K17" s="101" t="s">
        <v>67</v>
      </c>
      <c r="L17" s="101">
        <v>1747</v>
      </c>
    </row>
    <row r="18" spans="1:12" ht="18" x14ac:dyDescent="0.35">
      <c r="A18" s="75">
        <v>16</v>
      </c>
      <c r="B18" s="76" t="s">
        <v>6</v>
      </c>
      <c r="C18" s="75">
        <v>392</v>
      </c>
      <c r="D18" s="75"/>
      <c r="E18" s="75" t="s">
        <v>193</v>
      </c>
      <c r="J18" s="100">
        <v>17</v>
      </c>
      <c r="K18" s="101" t="s">
        <v>94</v>
      </c>
      <c r="L18" s="101">
        <v>570</v>
      </c>
    </row>
    <row r="19" spans="1:12" ht="18" x14ac:dyDescent="0.35">
      <c r="A19" s="75">
        <v>17</v>
      </c>
      <c r="B19" s="76" t="s">
        <v>9</v>
      </c>
      <c r="C19" s="75">
        <v>186</v>
      </c>
      <c r="D19" s="75"/>
      <c r="E19" s="75" t="s">
        <v>190</v>
      </c>
      <c r="J19" s="100">
        <v>18</v>
      </c>
      <c r="K19" s="101" t="s">
        <v>99</v>
      </c>
      <c r="L19" s="101">
        <v>392</v>
      </c>
    </row>
    <row r="20" spans="1:12" ht="18" x14ac:dyDescent="0.35">
      <c r="A20" s="75">
        <v>18</v>
      </c>
      <c r="B20" s="76" t="s">
        <v>8</v>
      </c>
      <c r="C20" s="75">
        <v>0</v>
      </c>
      <c r="D20" s="75"/>
      <c r="E20" s="75" t="s">
        <v>230</v>
      </c>
      <c r="J20" s="100">
        <v>19</v>
      </c>
      <c r="K20" s="101" t="s">
        <v>110</v>
      </c>
      <c r="L20" s="101">
        <v>195</v>
      </c>
    </row>
    <row r="21" spans="1:12" ht="18" x14ac:dyDescent="0.35">
      <c r="A21" s="75">
        <v>19</v>
      </c>
      <c r="B21" s="76" t="s">
        <v>185</v>
      </c>
      <c r="C21" s="75">
        <v>0</v>
      </c>
      <c r="D21" s="75"/>
      <c r="E21" s="75" t="s">
        <v>186</v>
      </c>
      <c r="J21" s="100">
        <v>20</v>
      </c>
      <c r="K21" s="101" t="s">
        <v>117</v>
      </c>
      <c r="L21" s="101">
        <v>17</v>
      </c>
    </row>
    <row r="22" spans="1:12" ht="18" x14ac:dyDescent="0.35">
      <c r="A22" s="75">
        <v>20</v>
      </c>
      <c r="B22" s="76" t="s">
        <v>14</v>
      </c>
      <c r="C22" s="75">
        <v>0</v>
      </c>
      <c r="D22" s="75"/>
      <c r="E22" s="75" t="s">
        <v>177</v>
      </c>
      <c r="J22" s="100">
        <v>21</v>
      </c>
      <c r="K22" s="101" t="s">
        <v>84</v>
      </c>
      <c r="L22" s="101">
        <v>873</v>
      </c>
    </row>
    <row r="23" spans="1:12" ht="18" x14ac:dyDescent="0.35">
      <c r="A23" s="75">
        <v>21</v>
      </c>
      <c r="B23" s="76" t="s">
        <v>17</v>
      </c>
      <c r="C23" s="75">
        <v>0</v>
      </c>
      <c r="D23" s="75"/>
      <c r="E23" s="75" t="s">
        <v>196</v>
      </c>
      <c r="J23" s="100">
        <v>22</v>
      </c>
      <c r="K23" s="101" t="s">
        <v>89</v>
      </c>
      <c r="L23" s="101">
        <v>660</v>
      </c>
    </row>
    <row r="24" spans="1:12" ht="18" x14ac:dyDescent="0.35">
      <c r="A24" s="75">
        <v>22</v>
      </c>
      <c r="B24" s="76" t="s">
        <v>19</v>
      </c>
      <c r="C24" s="75">
        <v>0</v>
      </c>
      <c r="D24" s="75"/>
      <c r="E24" s="75" t="s">
        <v>203</v>
      </c>
      <c r="J24" s="100">
        <v>23</v>
      </c>
      <c r="K24" s="101" t="s">
        <v>77</v>
      </c>
      <c r="L24" s="101">
        <v>1055</v>
      </c>
    </row>
    <row r="25" spans="1:12" ht="18" x14ac:dyDescent="0.35">
      <c r="A25" s="75">
        <v>23</v>
      </c>
      <c r="B25" s="76" t="s">
        <v>21</v>
      </c>
      <c r="C25" s="75">
        <v>0</v>
      </c>
      <c r="D25" s="75"/>
      <c r="E25" s="75" t="s">
        <v>201</v>
      </c>
      <c r="J25" s="100">
        <v>24</v>
      </c>
      <c r="K25" s="101" t="s">
        <v>79</v>
      </c>
      <c r="L25" s="101">
        <v>984</v>
      </c>
    </row>
    <row r="26" spans="1:12" ht="18" x14ac:dyDescent="0.35">
      <c r="A26" s="75">
        <v>24</v>
      </c>
      <c r="B26" s="76" t="s">
        <v>22</v>
      </c>
      <c r="C26" s="75">
        <v>0</v>
      </c>
      <c r="D26" s="75"/>
      <c r="E26" s="75" t="s">
        <v>192</v>
      </c>
      <c r="J26" s="100">
        <v>25</v>
      </c>
      <c r="K26" s="101" t="s">
        <v>92</v>
      </c>
      <c r="L26" s="101">
        <v>576</v>
      </c>
    </row>
    <row r="27" spans="1:12" ht="16.2" x14ac:dyDescent="0.3">
      <c r="J27" s="100">
        <v>26</v>
      </c>
      <c r="K27" s="101" t="s">
        <v>95</v>
      </c>
      <c r="L27" s="101">
        <v>498</v>
      </c>
    </row>
    <row r="28" spans="1:12" ht="18" x14ac:dyDescent="0.35">
      <c r="A28" s="74"/>
      <c r="B28" s="74"/>
      <c r="C28" s="74"/>
      <c r="D28" s="74"/>
      <c r="E28" s="74"/>
      <c r="J28" s="100">
        <v>27</v>
      </c>
      <c r="K28" s="101" t="s">
        <v>111</v>
      </c>
      <c r="L28" s="101">
        <v>186</v>
      </c>
    </row>
    <row r="29" spans="1:12" ht="16.2" x14ac:dyDescent="0.3">
      <c r="J29" s="100">
        <v>28</v>
      </c>
      <c r="K29" s="101" t="s">
        <v>113</v>
      </c>
      <c r="L29" s="101">
        <v>136</v>
      </c>
    </row>
    <row r="30" spans="1:12" ht="16.2" x14ac:dyDescent="0.3">
      <c r="J30" s="100">
        <v>29</v>
      </c>
      <c r="K30" s="101" t="s">
        <v>68</v>
      </c>
      <c r="L30" s="101">
        <v>1647</v>
      </c>
    </row>
    <row r="31" spans="1:12" ht="16.2" x14ac:dyDescent="0.3">
      <c r="J31" s="100">
        <v>30</v>
      </c>
      <c r="K31" s="101" t="s">
        <v>82</v>
      </c>
      <c r="L31" s="101">
        <v>913</v>
      </c>
    </row>
    <row r="32" spans="1:12" ht="16.2" x14ac:dyDescent="0.3">
      <c r="J32" s="100">
        <v>31</v>
      </c>
      <c r="K32" s="101" t="s">
        <v>96</v>
      </c>
      <c r="L32" s="101">
        <v>458</v>
      </c>
    </row>
    <row r="33" spans="10:12" ht="16.2" x14ac:dyDescent="0.3">
      <c r="J33" s="100">
        <v>32</v>
      </c>
      <c r="K33" s="101" t="s">
        <v>103</v>
      </c>
      <c r="L33" s="101">
        <v>325</v>
      </c>
    </row>
    <row r="34" spans="10:12" ht="16.2" x14ac:dyDescent="0.3">
      <c r="J34" s="100">
        <v>33</v>
      </c>
      <c r="K34" s="101" t="s">
        <v>91</v>
      </c>
      <c r="L34" s="101">
        <v>579</v>
      </c>
    </row>
    <row r="35" spans="10:12" ht="16.2" x14ac:dyDescent="0.3">
      <c r="J35" s="100">
        <v>34</v>
      </c>
      <c r="K35" s="101" t="s">
        <v>75</v>
      </c>
      <c r="L35" s="101">
        <v>1131</v>
      </c>
    </row>
    <row r="36" spans="10:12" ht="16.2" x14ac:dyDescent="0.3">
      <c r="J36" s="100">
        <v>35</v>
      </c>
      <c r="K36" s="101" t="s">
        <v>76</v>
      </c>
      <c r="L36" s="101">
        <v>1102</v>
      </c>
    </row>
    <row r="37" spans="10:12" ht="16.2" x14ac:dyDescent="0.3">
      <c r="J37" s="100">
        <v>36</v>
      </c>
      <c r="K37" s="101" t="s">
        <v>116</v>
      </c>
      <c r="L37" s="101">
        <v>45</v>
      </c>
    </row>
    <row r="38" spans="10:12" ht="16.2" x14ac:dyDescent="0.3">
      <c r="J38" s="100">
        <v>37</v>
      </c>
      <c r="K38" s="101" t="s">
        <v>108</v>
      </c>
      <c r="L38" s="101">
        <v>231</v>
      </c>
    </row>
    <row r="39" spans="10:12" ht="16.2" x14ac:dyDescent="0.3">
      <c r="J39" s="100">
        <v>38</v>
      </c>
      <c r="K39" s="101" t="s">
        <v>74</v>
      </c>
      <c r="L39" s="101">
        <v>1189</v>
      </c>
    </row>
    <row r="40" spans="10:12" ht="16.2" x14ac:dyDescent="0.3">
      <c r="J40" s="100">
        <v>39</v>
      </c>
      <c r="K40" s="101" t="s">
        <v>87</v>
      </c>
      <c r="L40" s="101">
        <v>713</v>
      </c>
    </row>
    <row r="41" spans="10:12" ht="16.2" x14ac:dyDescent="0.3">
      <c r="J41" s="100">
        <v>40</v>
      </c>
      <c r="K41" s="101" t="s">
        <v>90</v>
      </c>
      <c r="L41" s="101">
        <v>592</v>
      </c>
    </row>
    <row r="42" spans="10:12" ht="16.2" x14ac:dyDescent="0.3">
      <c r="J42" s="100">
        <v>41</v>
      </c>
      <c r="K42" s="101" t="s">
        <v>105</v>
      </c>
      <c r="L42" s="101">
        <v>263</v>
      </c>
    </row>
    <row r="43" spans="10:12" ht="16.2" x14ac:dyDescent="0.3">
      <c r="J43" s="100">
        <v>42</v>
      </c>
      <c r="K43" s="101" t="s">
        <v>66</v>
      </c>
      <c r="L43" s="101">
        <v>1926</v>
      </c>
    </row>
    <row r="44" spans="10:12" ht="16.2" x14ac:dyDescent="0.3">
      <c r="J44" s="100">
        <v>43</v>
      </c>
      <c r="K44" s="101" t="s">
        <v>114</v>
      </c>
      <c r="L44" s="101">
        <v>127</v>
      </c>
    </row>
    <row r="45" spans="10:12" ht="16.2" x14ac:dyDescent="0.3">
      <c r="J45" s="100">
        <v>44</v>
      </c>
      <c r="K45" s="101" t="s">
        <v>78</v>
      </c>
      <c r="L45" s="101">
        <v>1034</v>
      </c>
    </row>
    <row r="46" spans="10:12" ht="16.2" x14ac:dyDescent="0.3">
      <c r="J46" s="100">
        <v>45</v>
      </c>
      <c r="K46" s="101" t="s">
        <v>97</v>
      </c>
      <c r="L46" s="101">
        <v>457</v>
      </c>
    </row>
    <row r="47" spans="10:12" ht="16.2" x14ac:dyDescent="0.3">
      <c r="J47" s="100">
        <v>46</v>
      </c>
      <c r="K47" s="101" t="s">
        <v>85</v>
      </c>
      <c r="L47" s="101">
        <v>836</v>
      </c>
    </row>
    <row r="48" spans="10:12" ht="16.2" x14ac:dyDescent="0.3">
      <c r="J48" s="100">
        <v>47</v>
      </c>
      <c r="K48" s="101" t="s">
        <v>106</v>
      </c>
      <c r="L48" s="101">
        <v>242</v>
      </c>
    </row>
    <row r="49" spans="10:12" ht="16.2" x14ac:dyDescent="0.3">
      <c r="J49" s="100">
        <v>48</v>
      </c>
      <c r="K49" s="101" t="s">
        <v>101</v>
      </c>
      <c r="L49" s="101">
        <v>346</v>
      </c>
    </row>
    <row r="50" spans="10:12" ht="16.2" x14ac:dyDescent="0.3">
      <c r="J50" s="100">
        <v>49</v>
      </c>
      <c r="K50" s="101" t="s">
        <v>93</v>
      </c>
      <c r="L50" s="101">
        <v>576</v>
      </c>
    </row>
    <row r="51" spans="10:12" ht="16.2" x14ac:dyDescent="0.3">
      <c r="J51" s="100">
        <v>50</v>
      </c>
      <c r="K51" s="101" t="s">
        <v>102</v>
      </c>
      <c r="L51" s="101">
        <v>333</v>
      </c>
    </row>
    <row r="52" spans="10:12" ht="16.2" x14ac:dyDescent="0.3">
      <c r="J52" s="100">
        <v>51</v>
      </c>
      <c r="K52" s="101" t="s">
        <v>72</v>
      </c>
      <c r="L52" s="101">
        <v>1380</v>
      </c>
    </row>
    <row r="53" spans="10:12" ht="16.2" x14ac:dyDescent="0.3">
      <c r="J53" s="100">
        <v>52</v>
      </c>
      <c r="K53" s="101" t="s">
        <v>69</v>
      </c>
      <c r="L53" s="101">
        <v>1583</v>
      </c>
    </row>
    <row r="54" spans="10:12" ht="16.2" x14ac:dyDescent="0.3">
      <c r="J54" s="100">
        <v>53</v>
      </c>
      <c r="K54" s="101" t="s">
        <v>81</v>
      </c>
      <c r="L54" s="101">
        <v>964</v>
      </c>
    </row>
  </sheetData>
  <autoFilter ref="B2:C2" xr:uid="{38A7060B-60F0-44A9-9596-57DCF4D3D97B}">
    <sortState xmlns:xlrd2="http://schemas.microsoft.com/office/spreadsheetml/2017/richdata2" ref="B3:C26">
      <sortCondition descending="1" ref="C2"/>
    </sortState>
  </autoFilter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D24E6-6D47-4147-A913-E4B492E03DAC}">
  <sheetPr>
    <pageSetUpPr fitToPage="1"/>
  </sheetPr>
  <dimension ref="A1:O40"/>
  <sheetViews>
    <sheetView topLeftCell="A16" workbookViewId="0">
      <selection activeCell="K36" sqref="K36"/>
    </sheetView>
  </sheetViews>
  <sheetFormatPr defaultRowHeight="14.4" x14ac:dyDescent="0.3"/>
  <cols>
    <col min="3" max="3" width="15.6640625" customWidth="1"/>
    <col min="7" max="7" width="16.44140625" customWidth="1"/>
    <col min="11" max="11" width="16.21875" customWidth="1"/>
  </cols>
  <sheetData>
    <row r="1" spans="1:13" ht="46.2" x14ac:dyDescent="0.3">
      <c r="B1" s="108" t="s">
        <v>144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1:13" x14ac:dyDescent="0.3">
      <c r="C2" s="67"/>
    </row>
    <row r="3" spans="1:13" x14ac:dyDescent="0.3">
      <c r="C3" s="67"/>
    </row>
    <row r="4" spans="1:13" ht="18" x14ac:dyDescent="0.3">
      <c r="A4" t="s">
        <v>145</v>
      </c>
      <c r="B4" s="150" t="s">
        <v>239</v>
      </c>
      <c r="C4" s="151"/>
      <c r="D4" s="68">
        <v>13</v>
      </c>
      <c r="E4" s="69"/>
    </row>
    <row r="5" spans="1:13" x14ac:dyDescent="0.3">
      <c r="C5" s="67"/>
      <c r="E5" s="70"/>
    </row>
    <row r="6" spans="1:13" ht="18" x14ac:dyDescent="0.3">
      <c r="B6" s="33" t="s">
        <v>126</v>
      </c>
      <c r="C6" s="67">
        <v>5</v>
      </c>
      <c r="E6" s="71"/>
      <c r="F6" s="152" t="s">
        <v>239</v>
      </c>
      <c r="G6" s="151"/>
      <c r="H6" s="68">
        <v>8</v>
      </c>
      <c r="I6" s="69"/>
    </row>
    <row r="7" spans="1:13" x14ac:dyDescent="0.3">
      <c r="C7" s="67"/>
      <c r="E7" s="71"/>
      <c r="I7" s="70"/>
    </row>
    <row r="8" spans="1:13" ht="18" x14ac:dyDescent="0.3">
      <c r="A8" t="s">
        <v>146</v>
      </c>
      <c r="B8" s="150" t="s">
        <v>242</v>
      </c>
      <c r="C8" s="151"/>
      <c r="D8" s="68">
        <v>4</v>
      </c>
      <c r="E8" s="72"/>
      <c r="I8" s="71"/>
    </row>
    <row r="9" spans="1:13" x14ac:dyDescent="0.3">
      <c r="C9" s="67"/>
      <c r="I9" s="71"/>
    </row>
    <row r="10" spans="1:13" ht="18" x14ac:dyDescent="0.3">
      <c r="C10" s="67"/>
      <c r="F10" s="33" t="s">
        <v>126</v>
      </c>
      <c r="G10">
        <v>1</v>
      </c>
      <c r="H10" s="67"/>
      <c r="I10" s="71"/>
      <c r="J10" s="152" t="s">
        <v>218</v>
      </c>
      <c r="K10" s="150"/>
      <c r="L10" s="68">
        <v>5</v>
      </c>
      <c r="M10" s="69"/>
    </row>
    <row r="11" spans="1:13" x14ac:dyDescent="0.3">
      <c r="C11" s="67"/>
      <c r="G11" t="s">
        <v>234</v>
      </c>
      <c r="I11" s="71"/>
      <c r="M11" s="70"/>
    </row>
    <row r="12" spans="1:13" ht="18" x14ac:dyDescent="0.3">
      <c r="A12" t="s">
        <v>147</v>
      </c>
      <c r="B12" s="150" t="s">
        <v>233</v>
      </c>
      <c r="C12" s="151"/>
      <c r="D12" s="68">
        <v>13</v>
      </c>
      <c r="E12" s="69"/>
      <c r="I12" s="71"/>
      <c r="M12" s="71"/>
    </row>
    <row r="13" spans="1:13" x14ac:dyDescent="0.3">
      <c r="C13" s="67"/>
      <c r="E13" s="70"/>
      <c r="I13" s="71"/>
      <c r="M13" s="71"/>
    </row>
    <row r="14" spans="1:13" ht="18" x14ac:dyDescent="0.3">
      <c r="B14" s="33" t="s">
        <v>126</v>
      </c>
      <c r="C14" s="67">
        <v>6</v>
      </c>
      <c r="E14" s="71"/>
      <c r="F14" s="152" t="s">
        <v>218</v>
      </c>
      <c r="G14" s="151"/>
      <c r="H14" s="68">
        <v>13</v>
      </c>
      <c r="I14" s="72"/>
      <c r="M14" s="71"/>
    </row>
    <row r="15" spans="1:13" x14ac:dyDescent="0.3">
      <c r="E15" s="71"/>
      <c r="M15" s="71"/>
    </row>
    <row r="16" spans="1:13" ht="18" x14ac:dyDescent="0.3">
      <c r="A16" t="s">
        <v>148</v>
      </c>
      <c r="B16" s="150" t="s">
        <v>241</v>
      </c>
      <c r="C16" s="151"/>
      <c r="D16" s="68">
        <v>11</v>
      </c>
      <c r="E16" s="72"/>
      <c r="M16" s="71"/>
    </row>
    <row r="17" spans="1:15" x14ac:dyDescent="0.3">
      <c r="M17" s="71"/>
    </row>
    <row r="18" spans="1:15" ht="18" x14ac:dyDescent="0.3">
      <c r="B18" s="33"/>
      <c r="J18" s="33" t="s">
        <v>126</v>
      </c>
      <c r="K18" t="s">
        <v>236</v>
      </c>
      <c r="L18" s="67"/>
      <c r="M18" s="71"/>
      <c r="N18" s="152" t="s">
        <v>135</v>
      </c>
      <c r="O18" s="150"/>
    </row>
    <row r="19" spans="1:15" x14ac:dyDescent="0.3">
      <c r="M19" s="71"/>
    </row>
    <row r="20" spans="1:15" ht="18" x14ac:dyDescent="0.3">
      <c r="A20" t="s">
        <v>149</v>
      </c>
      <c r="B20" s="150" t="s">
        <v>220</v>
      </c>
      <c r="C20" s="151"/>
      <c r="D20" s="68">
        <v>10</v>
      </c>
      <c r="E20" s="69"/>
      <c r="M20" s="71"/>
    </row>
    <row r="21" spans="1:15" x14ac:dyDescent="0.3">
      <c r="E21" s="70"/>
      <c r="M21" s="71"/>
    </row>
    <row r="22" spans="1:15" ht="18" x14ac:dyDescent="0.3">
      <c r="B22" s="33" t="s">
        <v>126</v>
      </c>
      <c r="C22" s="67">
        <v>7</v>
      </c>
      <c r="E22" s="71"/>
      <c r="F22" s="152" t="s">
        <v>137</v>
      </c>
      <c r="G22" s="151"/>
      <c r="H22" s="68">
        <v>1</v>
      </c>
      <c r="I22" s="69"/>
      <c r="M22" s="71"/>
    </row>
    <row r="23" spans="1:15" x14ac:dyDescent="0.3">
      <c r="E23" s="71"/>
      <c r="I23" s="70"/>
      <c r="M23" s="71"/>
    </row>
    <row r="24" spans="1:15" ht="18" x14ac:dyDescent="0.3">
      <c r="A24" t="s">
        <v>150</v>
      </c>
      <c r="B24" s="150" t="s">
        <v>137</v>
      </c>
      <c r="C24" s="151"/>
      <c r="D24" s="68">
        <v>11</v>
      </c>
      <c r="E24" s="72"/>
      <c r="I24" s="71"/>
      <c r="M24" s="71"/>
    </row>
    <row r="25" spans="1:15" x14ac:dyDescent="0.3">
      <c r="I25" s="71"/>
      <c r="M25" s="71"/>
    </row>
    <row r="26" spans="1:15" ht="18" x14ac:dyDescent="0.3">
      <c r="F26" s="33" t="s">
        <v>126</v>
      </c>
      <c r="G26">
        <v>3</v>
      </c>
      <c r="H26" s="67"/>
      <c r="I26" s="71"/>
      <c r="J26" s="152" t="s">
        <v>135</v>
      </c>
      <c r="K26" s="151"/>
      <c r="L26" s="68">
        <v>13</v>
      </c>
      <c r="M26" s="72"/>
    </row>
    <row r="27" spans="1:15" x14ac:dyDescent="0.3">
      <c r="G27" t="s">
        <v>235</v>
      </c>
      <c r="I27" s="71"/>
    </row>
    <row r="28" spans="1:15" ht="18" x14ac:dyDescent="0.3">
      <c r="A28" t="s">
        <v>151</v>
      </c>
      <c r="B28" s="150" t="s">
        <v>194</v>
      </c>
      <c r="C28" s="151"/>
      <c r="D28" s="68">
        <v>3</v>
      </c>
      <c r="E28" s="69"/>
      <c r="I28" s="71"/>
    </row>
    <row r="29" spans="1:15" x14ac:dyDescent="0.3">
      <c r="E29" s="70"/>
      <c r="I29" s="71"/>
    </row>
    <row r="30" spans="1:15" ht="18" x14ac:dyDescent="0.3">
      <c r="B30" s="33" t="s">
        <v>126</v>
      </c>
      <c r="C30" s="67">
        <v>8</v>
      </c>
      <c r="E30" s="71"/>
      <c r="F30" s="152" t="s">
        <v>135</v>
      </c>
      <c r="G30" s="151"/>
      <c r="H30" s="68">
        <v>13</v>
      </c>
      <c r="I30" s="72"/>
    </row>
    <row r="31" spans="1:15" x14ac:dyDescent="0.3">
      <c r="E31" s="71"/>
    </row>
    <row r="32" spans="1:15" ht="18" x14ac:dyDescent="0.3">
      <c r="A32" t="s">
        <v>152</v>
      </c>
      <c r="B32" s="150" t="s">
        <v>135</v>
      </c>
      <c r="C32" s="151"/>
      <c r="D32" s="68">
        <v>13</v>
      </c>
      <c r="E32" s="72"/>
    </row>
    <row r="36" spans="2:7" ht="18" x14ac:dyDescent="0.3">
      <c r="B36" s="150" t="s">
        <v>137</v>
      </c>
      <c r="C36" s="151"/>
      <c r="D36" s="68">
        <v>13</v>
      </c>
      <c r="E36" s="69"/>
      <c r="F36" s="153"/>
      <c r="G36" s="153"/>
    </row>
    <row r="37" spans="2:7" x14ac:dyDescent="0.3">
      <c r="E37" s="70"/>
    </row>
    <row r="38" spans="2:7" ht="18" x14ac:dyDescent="0.3">
      <c r="B38" s="33" t="s">
        <v>126</v>
      </c>
      <c r="C38" t="s">
        <v>250</v>
      </c>
      <c r="E38" s="71"/>
      <c r="F38" s="152" t="s">
        <v>137</v>
      </c>
      <c r="G38" s="150"/>
    </row>
    <row r="39" spans="2:7" x14ac:dyDescent="0.3">
      <c r="E39" s="71"/>
    </row>
    <row r="40" spans="2:7" ht="18" x14ac:dyDescent="0.3">
      <c r="B40" s="150" t="s">
        <v>239</v>
      </c>
      <c r="C40" s="151"/>
      <c r="D40" s="68">
        <v>2</v>
      </c>
      <c r="E40" s="72"/>
    </row>
  </sheetData>
  <mergeCells count="20">
    <mergeCell ref="N18:O18"/>
    <mergeCell ref="B20:C20"/>
    <mergeCell ref="F22:G22"/>
    <mergeCell ref="F38:G38"/>
    <mergeCell ref="B40:C40"/>
    <mergeCell ref="J26:K26"/>
    <mergeCell ref="B28:C28"/>
    <mergeCell ref="F30:G30"/>
    <mergeCell ref="B32:C32"/>
    <mergeCell ref="B36:C36"/>
    <mergeCell ref="F36:G36"/>
    <mergeCell ref="B24:C24"/>
    <mergeCell ref="B12:C12"/>
    <mergeCell ref="F14:G14"/>
    <mergeCell ref="B16:C16"/>
    <mergeCell ref="B1:K1"/>
    <mergeCell ref="B4:C4"/>
    <mergeCell ref="F6:G6"/>
    <mergeCell ref="B8:C8"/>
    <mergeCell ref="J10:K10"/>
  </mergeCells>
  <pageMargins left="0.7" right="0.7" top="0.75" bottom="0.75" header="0.3" footer="0.3"/>
  <pageSetup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C4FD4-3EDE-4A74-B13F-82575002FCD5}">
  <sheetPr>
    <pageSetUpPr fitToPage="1"/>
  </sheetPr>
  <dimension ref="A1:O40"/>
  <sheetViews>
    <sheetView topLeftCell="A16" workbookViewId="0">
      <selection activeCell="J37" sqref="J37"/>
    </sheetView>
  </sheetViews>
  <sheetFormatPr defaultRowHeight="14.4" x14ac:dyDescent="0.3"/>
  <cols>
    <col min="3" max="3" width="18.5546875" customWidth="1"/>
    <col min="7" max="7" width="18.33203125" customWidth="1"/>
    <col min="11" max="11" width="16.21875" customWidth="1"/>
  </cols>
  <sheetData>
    <row r="1" spans="1:13" ht="46.2" x14ac:dyDescent="0.3">
      <c r="B1" s="108" t="s">
        <v>153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1:13" x14ac:dyDescent="0.3">
      <c r="C2" s="67"/>
    </row>
    <row r="3" spans="1:13" x14ac:dyDescent="0.3">
      <c r="C3" s="67"/>
    </row>
    <row r="4" spans="1:13" ht="18" x14ac:dyDescent="0.3">
      <c r="A4" t="s">
        <v>155</v>
      </c>
      <c r="B4" s="150" t="s">
        <v>212</v>
      </c>
      <c r="C4" s="151"/>
      <c r="D4" s="68">
        <v>13</v>
      </c>
      <c r="E4" s="69"/>
    </row>
    <row r="5" spans="1:13" x14ac:dyDescent="0.3">
      <c r="C5" s="67"/>
      <c r="E5" s="70"/>
    </row>
    <row r="6" spans="1:13" ht="18" x14ac:dyDescent="0.3">
      <c r="B6" s="33" t="s">
        <v>126</v>
      </c>
      <c r="C6" s="67">
        <v>9</v>
      </c>
      <c r="E6" s="71"/>
      <c r="F6" s="152" t="s">
        <v>212</v>
      </c>
      <c r="G6" s="151"/>
      <c r="H6" s="68">
        <v>13</v>
      </c>
      <c r="I6" s="69"/>
    </row>
    <row r="7" spans="1:13" x14ac:dyDescent="0.3">
      <c r="C7" s="67"/>
      <c r="E7" s="71"/>
      <c r="I7" s="70"/>
    </row>
    <row r="8" spans="1:13" ht="18" x14ac:dyDescent="0.3">
      <c r="A8" t="s">
        <v>159</v>
      </c>
      <c r="B8" s="150" t="s">
        <v>244</v>
      </c>
      <c r="C8" s="151"/>
      <c r="D8" s="68">
        <v>0</v>
      </c>
      <c r="E8" s="72"/>
      <c r="I8" s="71"/>
    </row>
    <row r="9" spans="1:13" x14ac:dyDescent="0.3">
      <c r="C9" s="67"/>
      <c r="I9" s="71"/>
    </row>
    <row r="10" spans="1:13" ht="18" x14ac:dyDescent="0.3">
      <c r="C10" s="67"/>
      <c r="F10" s="33" t="s">
        <v>126</v>
      </c>
      <c r="H10" s="67"/>
      <c r="I10" s="71"/>
      <c r="J10" s="152" t="s">
        <v>212</v>
      </c>
      <c r="K10" s="150"/>
      <c r="L10" s="68">
        <v>13</v>
      </c>
      <c r="M10" s="69"/>
    </row>
    <row r="11" spans="1:13" x14ac:dyDescent="0.3">
      <c r="C11" s="67"/>
      <c r="I11" s="71"/>
      <c r="M11" s="70"/>
    </row>
    <row r="12" spans="1:13" ht="18" x14ac:dyDescent="0.3">
      <c r="A12" t="s">
        <v>160</v>
      </c>
      <c r="B12" s="150" t="s">
        <v>231</v>
      </c>
      <c r="C12" s="151"/>
      <c r="D12" s="68">
        <v>2</v>
      </c>
      <c r="E12" s="69"/>
      <c r="I12" s="71"/>
      <c r="M12" s="71"/>
    </row>
    <row r="13" spans="1:13" x14ac:dyDescent="0.3">
      <c r="C13" s="67"/>
      <c r="E13" s="70"/>
      <c r="I13" s="71"/>
      <c r="M13" s="71"/>
    </row>
    <row r="14" spans="1:13" ht="18" x14ac:dyDescent="0.3">
      <c r="B14" s="33" t="s">
        <v>126</v>
      </c>
      <c r="C14" s="67">
        <v>10</v>
      </c>
      <c r="E14" s="71"/>
      <c r="F14" s="152" t="s">
        <v>176</v>
      </c>
      <c r="G14" s="151"/>
      <c r="H14" s="68">
        <v>1</v>
      </c>
      <c r="I14" s="72"/>
      <c r="M14" s="71"/>
    </row>
    <row r="15" spans="1:13" x14ac:dyDescent="0.3">
      <c r="E15" s="71"/>
      <c r="M15" s="71"/>
    </row>
    <row r="16" spans="1:13" ht="18" x14ac:dyDescent="0.3">
      <c r="A16" t="s">
        <v>158</v>
      </c>
      <c r="B16" s="150" t="s">
        <v>176</v>
      </c>
      <c r="C16" s="151"/>
      <c r="D16" s="68">
        <v>13</v>
      </c>
      <c r="E16" s="72"/>
      <c r="M16" s="71"/>
    </row>
    <row r="17" spans="1:15" x14ac:dyDescent="0.3">
      <c r="M17" s="71"/>
    </row>
    <row r="18" spans="1:15" ht="18" x14ac:dyDescent="0.3">
      <c r="B18" s="33"/>
      <c r="J18" s="33" t="s">
        <v>126</v>
      </c>
      <c r="K18" t="s">
        <v>238</v>
      </c>
      <c r="L18" s="67"/>
      <c r="M18" s="71"/>
      <c r="N18" s="152" t="s">
        <v>212</v>
      </c>
      <c r="O18" s="150"/>
    </row>
    <row r="19" spans="1:15" x14ac:dyDescent="0.3">
      <c r="M19" s="71"/>
    </row>
    <row r="20" spans="1:15" ht="18" x14ac:dyDescent="0.3">
      <c r="A20" t="s">
        <v>157</v>
      </c>
      <c r="B20" s="150" t="s">
        <v>205</v>
      </c>
      <c r="C20" s="151"/>
      <c r="D20" s="68">
        <v>13</v>
      </c>
      <c r="E20" s="69"/>
      <c r="M20" s="71"/>
    </row>
    <row r="21" spans="1:15" x14ac:dyDescent="0.3">
      <c r="E21" s="70"/>
      <c r="M21" s="71"/>
    </row>
    <row r="22" spans="1:15" ht="18" x14ac:dyDescent="0.3">
      <c r="B22" s="33" t="s">
        <v>126</v>
      </c>
      <c r="C22" s="67">
        <v>11</v>
      </c>
      <c r="E22" s="71"/>
      <c r="F22" s="152" t="s">
        <v>205</v>
      </c>
      <c r="G22" s="151"/>
      <c r="H22" s="68">
        <v>13</v>
      </c>
      <c r="I22" s="69"/>
      <c r="M22" s="71"/>
    </row>
    <row r="23" spans="1:15" x14ac:dyDescent="0.3">
      <c r="E23" s="71"/>
      <c r="I23" s="70"/>
      <c r="M23" s="71"/>
    </row>
    <row r="24" spans="1:15" ht="18" x14ac:dyDescent="0.3">
      <c r="A24" t="s">
        <v>161</v>
      </c>
      <c r="B24" s="150" t="s">
        <v>229</v>
      </c>
      <c r="C24" s="151"/>
      <c r="D24" s="68">
        <v>0</v>
      </c>
      <c r="E24" s="72"/>
      <c r="I24" s="71"/>
      <c r="M24" s="71"/>
    </row>
    <row r="25" spans="1:15" x14ac:dyDescent="0.3">
      <c r="I25" s="71"/>
      <c r="M25" s="71"/>
    </row>
    <row r="26" spans="1:15" ht="18" x14ac:dyDescent="0.3">
      <c r="F26" s="33" t="s">
        <v>126</v>
      </c>
      <c r="H26" s="67"/>
      <c r="I26" s="71"/>
      <c r="J26" s="152" t="s">
        <v>205</v>
      </c>
      <c r="K26" s="151"/>
      <c r="L26" s="68">
        <v>12</v>
      </c>
      <c r="M26" s="72"/>
    </row>
    <row r="27" spans="1:15" x14ac:dyDescent="0.3">
      <c r="I27" s="71"/>
    </row>
    <row r="28" spans="1:15" ht="18" x14ac:dyDescent="0.3">
      <c r="A28" t="s">
        <v>162</v>
      </c>
      <c r="B28" s="150" t="s">
        <v>243</v>
      </c>
      <c r="C28" s="151"/>
      <c r="D28" s="68">
        <v>0</v>
      </c>
      <c r="E28" s="69"/>
      <c r="I28" s="71"/>
    </row>
    <row r="29" spans="1:15" x14ac:dyDescent="0.3">
      <c r="E29" s="70"/>
      <c r="I29" s="71"/>
    </row>
    <row r="30" spans="1:15" ht="18" x14ac:dyDescent="0.3">
      <c r="B30" s="33" t="s">
        <v>126</v>
      </c>
      <c r="C30" s="67">
        <v>12</v>
      </c>
      <c r="E30" s="71"/>
      <c r="F30" s="152" t="s">
        <v>198</v>
      </c>
      <c r="G30" s="151"/>
      <c r="H30" s="68">
        <v>9</v>
      </c>
      <c r="I30" s="72"/>
    </row>
    <row r="31" spans="1:15" x14ac:dyDescent="0.3">
      <c r="E31" s="71"/>
    </row>
    <row r="32" spans="1:15" ht="18" x14ac:dyDescent="0.3">
      <c r="A32" t="s">
        <v>156</v>
      </c>
      <c r="B32" s="150" t="s">
        <v>198</v>
      </c>
      <c r="C32" s="151"/>
      <c r="D32" s="68">
        <v>13</v>
      </c>
      <c r="E32" s="72"/>
    </row>
    <row r="36" spans="2:7" ht="18" x14ac:dyDescent="0.3">
      <c r="B36" s="150" t="s">
        <v>176</v>
      </c>
      <c r="C36" s="151"/>
      <c r="D36" s="68">
        <v>7</v>
      </c>
      <c r="E36" s="69"/>
      <c r="F36" s="153"/>
      <c r="G36" s="153"/>
    </row>
    <row r="37" spans="2:7" x14ac:dyDescent="0.3">
      <c r="E37" s="70"/>
    </row>
    <row r="38" spans="2:7" ht="18" x14ac:dyDescent="0.3">
      <c r="B38" s="33" t="s">
        <v>126</v>
      </c>
      <c r="E38" s="71"/>
      <c r="F38" s="152" t="s">
        <v>198</v>
      </c>
      <c r="G38" s="150"/>
    </row>
    <row r="39" spans="2:7" x14ac:dyDescent="0.3">
      <c r="E39" s="71"/>
    </row>
    <row r="40" spans="2:7" ht="18" x14ac:dyDescent="0.3">
      <c r="B40" s="150" t="s">
        <v>198</v>
      </c>
      <c r="C40" s="151"/>
      <c r="D40" s="68">
        <v>13</v>
      </c>
      <c r="E40" s="72"/>
    </row>
  </sheetData>
  <mergeCells count="20">
    <mergeCell ref="N18:O18"/>
    <mergeCell ref="B20:C20"/>
    <mergeCell ref="F22:G22"/>
    <mergeCell ref="F38:G38"/>
    <mergeCell ref="B40:C40"/>
    <mergeCell ref="J26:K26"/>
    <mergeCell ref="B28:C28"/>
    <mergeCell ref="F30:G30"/>
    <mergeCell ref="B32:C32"/>
    <mergeCell ref="B36:C36"/>
    <mergeCell ref="F36:G36"/>
    <mergeCell ref="B24:C24"/>
    <mergeCell ref="B12:C12"/>
    <mergeCell ref="F14:G14"/>
    <mergeCell ref="B16:C16"/>
    <mergeCell ref="B1:K1"/>
    <mergeCell ref="B4:C4"/>
    <mergeCell ref="F6:G6"/>
    <mergeCell ref="B8:C8"/>
    <mergeCell ref="J10:K10"/>
  </mergeCells>
  <pageMargins left="0.25" right="0.25" top="0.75" bottom="0.75" header="0.3" footer="0.3"/>
  <pageSetup scale="7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36517-DE64-471C-827D-38B9B566EBC9}">
  <sheetPr>
    <pageSetUpPr fitToPage="1"/>
  </sheetPr>
  <dimension ref="A1:O40"/>
  <sheetViews>
    <sheetView tabSelected="1" topLeftCell="A5" zoomScale="69" zoomScaleNormal="69" workbookViewId="0">
      <selection activeCell="L35" sqref="L35"/>
    </sheetView>
  </sheetViews>
  <sheetFormatPr defaultRowHeight="14.4" x14ac:dyDescent="0.3"/>
  <cols>
    <col min="3" max="3" width="21.44140625" customWidth="1"/>
    <col min="7" max="7" width="20.6640625" customWidth="1"/>
    <col min="11" max="11" width="21.77734375" customWidth="1"/>
  </cols>
  <sheetData>
    <row r="1" spans="1:13" ht="46.2" x14ac:dyDescent="0.3">
      <c r="B1" s="108" t="s">
        <v>154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1:13" x14ac:dyDescent="0.3">
      <c r="C2" s="67"/>
    </row>
    <row r="3" spans="1:13" x14ac:dyDescent="0.3">
      <c r="C3" s="67"/>
    </row>
    <row r="4" spans="1:13" ht="18" x14ac:dyDescent="0.3">
      <c r="A4" t="s">
        <v>145</v>
      </c>
      <c r="B4" s="150" t="s">
        <v>163</v>
      </c>
      <c r="C4" s="151"/>
      <c r="D4" s="68">
        <v>10</v>
      </c>
      <c r="E4" s="69"/>
    </row>
    <row r="5" spans="1:13" x14ac:dyDescent="0.3">
      <c r="C5" s="67"/>
      <c r="E5" s="70"/>
    </row>
    <row r="6" spans="1:13" ht="18" x14ac:dyDescent="0.3">
      <c r="B6" s="33" t="s">
        <v>126</v>
      </c>
      <c r="C6" s="67">
        <v>1</v>
      </c>
      <c r="E6" s="71"/>
      <c r="F6" s="152" t="s">
        <v>163</v>
      </c>
      <c r="G6" s="151"/>
      <c r="H6" s="68">
        <v>12</v>
      </c>
      <c r="I6" s="69"/>
    </row>
    <row r="7" spans="1:13" x14ac:dyDescent="0.3">
      <c r="C7" s="67"/>
      <c r="E7" s="71"/>
      <c r="I7" s="70"/>
    </row>
    <row r="8" spans="1:13" ht="18" x14ac:dyDescent="0.3">
      <c r="A8" t="s">
        <v>158</v>
      </c>
      <c r="B8" s="150" t="s">
        <v>246</v>
      </c>
      <c r="C8" s="151"/>
      <c r="D8" s="68">
        <v>9</v>
      </c>
      <c r="E8" s="72"/>
      <c r="I8" s="71"/>
    </row>
    <row r="9" spans="1:13" x14ac:dyDescent="0.3">
      <c r="C9" s="67"/>
      <c r="I9" s="71"/>
    </row>
    <row r="10" spans="1:13" ht="18" x14ac:dyDescent="0.3">
      <c r="C10" s="67"/>
      <c r="F10" s="33" t="s">
        <v>126</v>
      </c>
      <c r="G10">
        <v>6</v>
      </c>
      <c r="H10" s="67"/>
      <c r="I10" s="71"/>
      <c r="J10" s="152" t="s">
        <v>163</v>
      </c>
      <c r="K10" s="150"/>
      <c r="L10" s="68">
        <v>7</v>
      </c>
      <c r="M10" s="69"/>
    </row>
    <row r="11" spans="1:13" x14ac:dyDescent="0.3">
      <c r="C11" s="67"/>
      <c r="G11" t="s">
        <v>234</v>
      </c>
      <c r="I11" s="71"/>
      <c r="M11" s="70"/>
    </row>
    <row r="12" spans="1:13" ht="18" x14ac:dyDescent="0.3">
      <c r="A12" t="s">
        <v>155</v>
      </c>
      <c r="B12" s="150" t="s">
        <v>248</v>
      </c>
      <c r="C12" s="151"/>
      <c r="D12" s="68">
        <v>9</v>
      </c>
      <c r="E12" s="69"/>
      <c r="I12" s="71"/>
      <c r="M12" s="71"/>
    </row>
    <row r="13" spans="1:13" x14ac:dyDescent="0.3">
      <c r="C13" s="67"/>
      <c r="E13" s="70"/>
      <c r="I13" s="71"/>
      <c r="M13" s="71"/>
    </row>
    <row r="14" spans="1:13" ht="18" x14ac:dyDescent="0.3">
      <c r="B14" s="33" t="s">
        <v>126</v>
      </c>
      <c r="C14" s="67">
        <v>2</v>
      </c>
      <c r="E14" s="71"/>
      <c r="F14" s="152" t="s">
        <v>184</v>
      </c>
      <c r="G14" s="151"/>
      <c r="H14" s="68">
        <v>9</v>
      </c>
      <c r="I14" s="72"/>
      <c r="M14" s="71"/>
    </row>
    <row r="15" spans="1:13" x14ac:dyDescent="0.3">
      <c r="E15" s="71"/>
      <c r="M15" s="71"/>
    </row>
    <row r="16" spans="1:13" ht="18" x14ac:dyDescent="0.3">
      <c r="A16" t="s">
        <v>148</v>
      </c>
      <c r="B16" s="150" t="s">
        <v>245</v>
      </c>
      <c r="C16" s="151"/>
      <c r="D16" s="68">
        <v>11</v>
      </c>
      <c r="E16" s="72"/>
      <c r="M16" s="71"/>
    </row>
    <row r="17" spans="1:15" x14ac:dyDescent="0.3">
      <c r="M17" s="71"/>
    </row>
    <row r="18" spans="1:15" ht="18" x14ac:dyDescent="0.3">
      <c r="B18" s="33"/>
      <c r="J18" s="33" t="s">
        <v>126</v>
      </c>
      <c r="K18" t="s">
        <v>237</v>
      </c>
      <c r="L18" s="67"/>
      <c r="M18" s="71"/>
      <c r="N18" s="152" t="s">
        <v>251</v>
      </c>
      <c r="O18" s="150"/>
    </row>
    <row r="19" spans="1:15" x14ac:dyDescent="0.3">
      <c r="M19" s="71"/>
    </row>
    <row r="20" spans="1:15" ht="18" x14ac:dyDescent="0.3">
      <c r="A20" t="s">
        <v>152</v>
      </c>
      <c r="B20" s="150" t="s">
        <v>223</v>
      </c>
      <c r="C20" s="151"/>
      <c r="D20" s="68">
        <v>7</v>
      </c>
      <c r="E20" s="69"/>
      <c r="M20" s="71"/>
    </row>
    <row r="21" spans="1:15" x14ac:dyDescent="0.3">
      <c r="E21" s="70"/>
      <c r="M21" s="71"/>
    </row>
    <row r="22" spans="1:15" ht="18" x14ac:dyDescent="0.3">
      <c r="B22" s="33" t="s">
        <v>126</v>
      </c>
      <c r="C22" s="67">
        <v>3</v>
      </c>
      <c r="E22" s="71"/>
      <c r="F22" s="152" t="s">
        <v>225</v>
      </c>
      <c r="G22" s="151"/>
      <c r="H22" s="68">
        <v>13</v>
      </c>
      <c r="I22" s="69"/>
      <c r="M22" s="71"/>
    </row>
    <row r="23" spans="1:15" x14ac:dyDescent="0.3">
      <c r="E23" s="71"/>
      <c r="I23" s="70"/>
      <c r="M23" s="71"/>
    </row>
    <row r="24" spans="1:15" ht="18" x14ac:dyDescent="0.3">
      <c r="A24" t="s">
        <v>157</v>
      </c>
      <c r="B24" s="150" t="s">
        <v>225</v>
      </c>
      <c r="C24" s="151"/>
      <c r="D24" s="68">
        <v>13</v>
      </c>
      <c r="E24" s="72"/>
      <c r="I24" s="71"/>
      <c r="M24" s="71"/>
    </row>
    <row r="25" spans="1:15" x14ac:dyDescent="0.3">
      <c r="I25" s="71"/>
      <c r="M25" s="71"/>
    </row>
    <row r="26" spans="1:15" ht="18" x14ac:dyDescent="0.3">
      <c r="F26" s="33" t="s">
        <v>126</v>
      </c>
      <c r="G26">
        <v>7</v>
      </c>
      <c r="H26" s="67"/>
      <c r="I26" s="71"/>
      <c r="J26" s="152" t="s">
        <v>251</v>
      </c>
      <c r="K26" s="151"/>
      <c r="L26" s="68">
        <v>13</v>
      </c>
      <c r="M26" s="72"/>
    </row>
    <row r="27" spans="1:15" x14ac:dyDescent="0.3">
      <c r="G27" t="s">
        <v>234</v>
      </c>
      <c r="I27" s="71"/>
    </row>
    <row r="28" spans="1:15" ht="18" x14ac:dyDescent="0.3">
      <c r="A28" t="s">
        <v>156</v>
      </c>
      <c r="B28" s="150" t="s">
        <v>202</v>
      </c>
      <c r="C28" s="151"/>
      <c r="D28" s="68">
        <v>8</v>
      </c>
      <c r="E28" s="69"/>
      <c r="I28" s="71"/>
    </row>
    <row r="29" spans="1:15" x14ac:dyDescent="0.3">
      <c r="E29" s="70"/>
      <c r="I29" s="71"/>
    </row>
    <row r="30" spans="1:15" ht="18" x14ac:dyDescent="0.3">
      <c r="B30" s="33" t="s">
        <v>126</v>
      </c>
      <c r="C30" s="67">
        <v>4</v>
      </c>
      <c r="E30" s="71"/>
      <c r="F30" s="152" t="s">
        <v>202</v>
      </c>
      <c r="G30" s="151"/>
      <c r="H30" s="68">
        <v>5</v>
      </c>
      <c r="I30" s="72"/>
    </row>
    <row r="31" spans="1:15" x14ac:dyDescent="0.3">
      <c r="E31" s="71"/>
    </row>
    <row r="32" spans="1:15" ht="18" x14ac:dyDescent="0.3">
      <c r="A32" t="s">
        <v>149</v>
      </c>
      <c r="B32" s="150" t="s">
        <v>208</v>
      </c>
      <c r="C32" s="151"/>
      <c r="D32" s="68">
        <v>7</v>
      </c>
      <c r="E32" s="72"/>
    </row>
    <row r="36" spans="2:7" ht="18" x14ac:dyDescent="0.3">
      <c r="B36" s="150" t="s">
        <v>202</v>
      </c>
      <c r="C36" s="151"/>
      <c r="D36" s="68">
        <v>13</v>
      </c>
      <c r="E36" s="69"/>
      <c r="F36" s="153"/>
      <c r="G36" s="153"/>
    </row>
    <row r="37" spans="2:7" x14ac:dyDescent="0.3">
      <c r="E37" s="70"/>
    </row>
    <row r="38" spans="2:7" ht="18" x14ac:dyDescent="0.3">
      <c r="B38" s="33" t="s">
        <v>126</v>
      </c>
      <c r="C38" t="s">
        <v>249</v>
      </c>
      <c r="E38" s="71"/>
      <c r="F38" s="152" t="s">
        <v>252</v>
      </c>
      <c r="G38" s="150"/>
    </row>
    <row r="39" spans="2:7" x14ac:dyDescent="0.3">
      <c r="E39" s="71"/>
    </row>
    <row r="40" spans="2:7" ht="18" x14ac:dyDescent="0.3">
      <c r="B40" s="150" t="s">
        <v>184</v>
      </c>
      <c r="C40" s="151"/>
      <c r="D40" s="68">
        <v>7</v>
      </c>
      <c r="E40" s="72"/>
    </row>
  </sheetData>
  <mergeCells count="20">
    <mergeCell ref="N18:O18"/>
    <mergeCell ref="B20:C20"/>
    <mergeCell ref="F22:G22"/>
    <mergeCell ref="F38:G38"/>
    <mergeCell ref="B40:C40"/>
    <mergeCell ref="J26:K26"/>
    <mergeCell ref="B28:C28"/>
    <mergeCell ref="F30:G30"/>
    <mergeCell ref="B32:C32"/>
    <mergeCell ref="B36:C36"/>
    <mergeCell ref="F36:G36"/>
    <mergeCell ref="B24:C24"/>
    <mergeCell ref="B12:C12"/>
    <mergeCell ref="F14:G14"/>
    <mergeCell ref="B16:C16"/>
    <mergeCell ref="B1:K1"/>
    <mergeCell ref="B4:C4"/>
    <mergeCell ref="F6:G6"/>
    <mergeCell ref="B8:C8"/>
    <mergeCell ref="J10:K10"/>
  </mergeCells>
  <pageMargins left="0.25" right="0.25" top="0.75" bottom="0.75" header="0.3" footer="0.3"/>
  <pageSetup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61D9F-3519-4658-82F9-0BE92AE3DB9D}">
  <dimension ref="A1:S72"/>
  <sheetViews>
    <sheetView workbookViewId="0">
      <selection activeCell="R24" sqref="R24"/>
    </sheetView>
  </sheetViews>
  <sheetFormatPr defaultRowHeight="14.4" x14ac:dyDescent="0.3"/>
  <sheetData>
    <row r="1" spans="1:13" ht="46.2" x14ac:dyDescent="0.3">
      <c r="A1" s="80"/>
      <c r="B1" s="108" t="s">
        <v>169</v>
      </c>
      <c r="C1" s="108"/>
      <c r="D1" s="108"/>
      <c r="E1" s="108"/>
      <c r="F1" s="108"/>
      <c r="G1" s="108"/>
      <c r="H1" s="108"/>
      <c r="I1" s="108"/>
      <c r="J1" s="108"/>
      <c r="K1" s="108"/>
      <c r="L1" s="80"/>
      <c r="M1" s="80"/>
    </row>
    <row r="2" spans="1:13" x14ac:dyDescent="0.3">
      <c r="A2" s="80"/>
      <c r="B2" s="80"/>
      <c r="C2" s="80"/>
      <c r="D2" s="80"/>
      <c r="E2" s="80"/>
      <c r="F2" s="82" t="s">
        <v>170</v>
      </c>
      <c r="G2" s="80"/>
      <c r="H2" s="80"/>
      <c r="I2" s="80"/>
      <c r="J2" s="80"/>
      <c r="K2" s="80"/>
      <c r="L2" s="80"/>
      <c r="M2" s="80"/>
    </row>
    <row r="3" spans="1:13" x14ac:dyDescent="0.3">
      <c r="A3" s="80"/>
      <c r="B3" s="80"/>
      <c r="C3" s="80"/>
      <c r="D3" s="80"/>
      <c r="E3" s="80"/>
      <c r="F3" s="80"/>
      <c r="G3" s="82" t="s">
        <v>171</v>
      </c>
      <c r="H3" s="80"/>
      <c r="I3" s="80"/>
      <c r="J3" s="80"/>
      <c r="K3" s="80"/>
      <c r="L3" s="80"/>
      <c r="M3" s="80"/>
    </row>
    <row r="4" spans="1:13" ht="18" x14ac:dyDescent="0.3">
      <c r="A4" s="81">
        <v>1</v>
      </c>
      <c r="B4" s="150" t="s">
        <v>124</v>
      </c>
      <c r="C4" s="151"/>
      <c r="D4" s="83"/>
      <c r="E4" s="84"/>
      <c r="F4" s="80"/>
      <c r="G4" s="80"/>
      <c r="H4" s="82" t="s">
        <v>172</v>
      </c>
      <c r="I4" s="80"/>
      <c r="J4" s="80"/>
      <c r="K4" s="80"/>
      <c r="L4" s="80"/>
      <c r="M4" s="80"/>
    </row>
    <row r="5" spans="1:13" x14ac:dyDescent="0.3">
      <c r="A5" s="80"/>
      <c r="B5" s="80"/>
      <c r="C5" s="85"/>
      <c r="D5" s="80"/>
      <c r="E5" s="86"/>
      <c r="F5" s="80"/>
      <c r="G5" s="80"/>
      <c r="H5" s="80"/>
      <c r="I5" s="80"/>
      <c r="J5" s="80"/>
      <c r="K5" s="80"/>
      <c r="L5" s="80"/>
      <c r="M5" s="80"/>
    </row>
    <row r="6" spans="1:13" ht="18" x14ac:dyDescent="0.3">
      <c r="A6" s="80"/>
      <c r="B6" s="87" t="s">
        <v>126</v>
      </c>
      <c r="C6" s="85">
        <v>15</v>
      </c>
      <c r="D6" s="80"/>
      <c r="E6" s="88"/>
      <c r="F6" s="152" t="s">
        <v>124</v>
      </c>
      <c r="G6" s="151"/>
      <c r="H6" s="83"/>
      <c r="I6" s="89"/>
      <c r="J6" s="80"/>
      <c r="K6" s="80"/>
      <c r="L6" s="80"/>
      <c r="M6" s="80"/>
    </row>
    <row r="7" spans="1:13" x14ac:dyDescent="0.3">
      <c r="A7" s="80"/>
      <c r="B7" s="80"/>
      <c r="C7" s="80"/>
      <c r="D7" s="80"/>
      <c r="E7" s="88"/>
      <c r="F7" s="80"/>
      <c r="G7" s="80"/>
      <c r="H7" s="80"/>
      <c r="I7" s="90"/>
      <c r="J7" s="80"/>
      <c r="K7" s="80"/>
      <c r="L7" s="80"/>
      <c r="M7" s="80"/>
    </row>
    <row r="8" spans="1:13" ht="18" x14ac:dyDescent="0.3">
      <c r="A8" s="81">
        <v>2</v>
      </c>
      <c r="B8" s="150" t="s">
        <v>124</v>
      </c>
      <c r="C8" s="151"/>
      <c r="D8" s="83"/>
      <c r="E8" s="91"/>
      <c r="F8" s="80"/>
      <c r="G8" s="80"/>
      <c r="H8" s="80"/>
      <c r="I8" s="92"/>
      <c r="J8" s="80"/>
      <c r="K8" s="80"/>
      <c r="L8" s="80"/>
      <c r="M8" s="80"/>
    </row>
    <row r="9" spans="1:13" x14ac:dyDescent="0.3">
      <c r="A9" s="80"/>
      <c r="B9" s="80"/>
      <c r="C9" s="80"/>
      <c r="D9" s="80"/>
      <c r="E9" s="80"/>
      <c r="F9" s="80"/>
      <c r="G9" s="80"/>
      <c r="H9" s="80"/>
      <c r="I9" s="92"/>
      <c r="J9" s="80"/>
      <c r="K9" s="80"/>
      <c r="L9" s="80"/>
      <c r="M9" s="80"/>
    </row>
    <row r="10" spans="1:13" ht="18" x14ac:dyDescent="0.3">
      <c r="A10" s="80"/>
      <c r="B10" s="80"/>
      <c r="C10" s="80"/>
      <c r="D10" s="80"/>
      <c r="E10" s="80"/>
      <c r="F10" s="87" t="s">
        <v>126</v>
      </c>
      <c r="G10" s="80"/>
      <c r="H10" s="85"/>
      <c r="I10" s="92"/>
      <c r="J10" s="152" t="s">
        <v>124</v>
      </c>
      <c r="K10" s="150"/>
      <c r="L10" s="83"/>
      <c r="M10" s="89"/>
    </row>
    <row r="11" spans="1:13" x14ac:dyDescent="0.3">
      <c r="A11" s="80"/>
      <c r="B11" s="80"/>
      <c r="C11" s="80"/>
      <c r="D11" s="80"/>
      <c r="E11" s="80"/>
      <c r="F11" s="80"/>
      <c r="G11" s="80"/>
      <c r="H11" s="80"/>
      <c r="I11" s="92"/>
      <c r="J11" s="80"/>
      <c r="K11" s="80"/>
      <c r="L11" s="80"/>
      <c r="M11" s="90"/>
    </row>
    <row r="12" spans="1:13" x14ac:dyDescent="0.3">
      <c r="A12" s="80"/>
      <c r="B12" s="93"/>
      <c r="C12" s="93"/>
      <c r="D12" s="93"/>
      <c r="E12" s="94"/>
      <c r="F12" s="80"/>
      <c r="G12" s="80"/>
      <c r="H12" s="80"/>
      <c r="I12" s="92"/>
      <c r="J12" s="80"/>
      <c r="K12" s="80"/>
      <c r="L12" s="80"/>
      <c r="M12" s="92"/>
    </row>
    <row r="13" spans="1:13" x14ac:dyDescent="0.3">
      <c r="A13" s="80"/>
      <c r="B13" s="93"/>
      <c r="C13" s="93"/>
      <c r="D13" s="93"/>
      <c r="E13" s="94"/>
      <c r="F13" s="80"/>
      <c r="G13" s="80"/>
      <c r="H13" s="80"/>
      <c r="I13" s="92"/>
      <c r="J13" s="80"/>
      <c r="K13" s="80"/>
      <c r="L13" s="80"/>
      <c r="M13" s="92"/>
    </row>
    <row r="14" spans="1:13" ht="18" x14ac:dyDescent="0.3">
      <c r="A14" s="80"/>
      <c r="B14" s="93"/>
      <c r="C14" s="93"/>
      <c r="D14" s="93"/>
      <c r="E14" s="94">
        <v>3</v>
      </c>
      <c r="F14" s="150" t="s">
        <v>124</v>
      </c>
      <c r="G14" s="151"/>
      <c r="H14" s="83"/>
      <c r="I14" s="95"/>
      <c r="J14" s="80"/>
      <c r="K14" s="80"/>
      <c r="L14" s="85"/>
      <c r="M14" s="92"/>
    </row>
    <row r="15" spans="1:13" x14ac:dyDescent="0.3">
      <c r="A15" s="80"/>
      <c r="B15" s="93"/>
      <c r="C15" s="93"/>
      <c r="D15" s="93"/>
      <c r="E15" s="94"/>
      <c r="F15" s="80"/>
      <c r="G15" s="80"/>
      <c r="H15" s="80"/>
      <c r="I15" s="80"/>
      <c r="J15" s="80"/>
      <c r="K15" s="80"/>
      <c r="L15" s="80"/>
      <c r="M15" s="92"/>
    </row>
    <row r="16" spans="1:13" x14ac:dyDescent="0.3">
      <c r="A16" s="80"/>
      <c r="B16" s="93"/>
      <c r="C16" s="93"/>
      <c r="D16" s="93"/>
      <c r="E16" s="94"/>
      <c r="F16" s="82" t="s">
        <v>173</v>
      </c>
      <c r="G16" s="80"/>
      <c r="H16" s="80"/>
      <c r="I16" s="80"/>
      <c r="J16" s="80"/>
      <c r="K16" s="80"/>
      <c r="L16" s="80"/>
      <c r="M16" s="92"/>
    </row>
    <row r="17" spans="1:17" x14ac:dyDescent="0.3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92"/>
      <c r="N17" s="80"/>
      <c r="O17" s="80"/>
      <c r="P17" s="80"/>
      <c r="Q17" s="80"/>
    </row>
    <row r="18" spans="1:17" ht="18" x14ac:dyDescent="0.3">
      <c r="A18" s="80"/>
      <c r="B18" s="80"/>
      <c r="C18" s="80"/>
      <c r="D18" s="80"/>
      <c r="E18" s="80"/>
      <c r="F18" s="80"/>
      <c r="G18" s="80"/>
      <c r="H18" s="80"/>
      <c r="I18" s="80"/>
      <c r="J18" s="87" t="s">
        <v>126</v>
      </c>
      <c r="K18" s="80"/>
      <c r="L18" s="85"/>
      <c r="M18" s="92"/>
      <c r="N18" s="152" t="s">
        <v>124</v>
      </c>
      <c r="O18" s="150"/>
      <c r="P18" s="96"/>
      <c r="Q18" s="89"/>
    </row>
    <row r="19" spans="1:17" x14ac:dyDescent="0.3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92"/>
      <c r="N19" s="80"/>
      <c r="O19" s="80"/>
      <c r="P19" s="97"/>
      <c r="Q19" s="90"/>
    </row>
    <row r="20" spans="1:17" ht="18" x14ac:dyDescent="0.3">
      <c r="A20" s="81">
        <v>4</v>
      </c>
      <c r="B20" s="150" t="s">
        <v>124</v>
      </c>
      <c r="C20" s="151"/>
      <c r="D20" s="83"/>
      <c r="E20" s="84"/>
      <c r="F20" s="80"/>
      <c r="G20" s="80"/>
      <c r="H20" s="80"/>
      <c r="I20" s="80"/>
      <c r="J20" s="80"/>
      <c r="K20" s="80"/>
      <c r="L20" s="80"/>
      <c r="M20" s="92"/>
      <c r="N20" s="80"/>
      <c r="O20" s="80"/>
      <c r="P20" s="93"/>
      <c r="Q20" s="92"/>
    </row>
    <row r="21" spans="1:17" x14ac:dyDescent="0.3">
      <c r="A21" s="80"/>
      <c r="B21" s="80"/>
      <c r="C21" s="80"/>
      <c r="D21" s="80"/>
      <c r="E21" s="86"/>
      <c r="F21" s="80"/>
      <c r="G21" s="80"/>
      <c r="H21" s="80"/>
      <c r="I21" s="80"/>
      <c r="J21" s="80"/>
      <c r="K21" s="80"/>
      <c r="L21" s="80"/>
      <c r="M21" s="92"/>
      <c r="N21" s="80"/>
      <c r="O21" s="80"/>
      <c r="P21" s="93"/>
      <c r="Q21" s="92"/>
    </row>
    <row r="22" spans="1:17" ht="18" x14ac:dyDescent="0.3">
      <c r="A22" s="80"/>
      <c r="B22" s="87" t="s">
        <v>126</v>
      </c>
      <c r="C22" s="85">
        <v>16</v>
      </c>
      <c r="D22" s="80"/>
      <c r="E22" s="88"/>
      <c r="F22" s="152" t="s">
        <v>124</v>
      </c>
      <c r="G22" s="151"/>
      <c r="H22" s="83"/>
      <c r="I22" s="89"/>
      <c r="J22" s="80"/>
      <c r="K22" s="80"/>
      <c r="L22" s="80"/>
      <c r="M22" s="92"/>
      <c r="N22" s="80"/>
      <c r="O22" s="80"/>
      <c r="P22" s="93"/>
      <c r="Q22" s="92"/>
    </row>
    <row r="23" spans="1:17" x14ac:dyDescent="0.3">
      <c r="A23" s="80"/>
      <c r="B23" s="80"/>
      <c r="C23" s="80"/>
      <c r="D23" s="80"/>
      <c r="E23" s="88"/>
      <c r="F23" s="80"/>
      <c r="G23" s="80"/>
      <c r="H23" s="80"/>
      <c r="I23" s="90"/>
      <c r="J23" s="80"/>
      <c r="K23" s="80"/>
      <c r="L23" s="80"/>
      <c r="M23" s="92"/>
      <c r="N23" s="80"/>
      <c r="O23" s="80"/>
      <c r="P23" s="93"/>
      <c r="Q23" s="92"/>
    </row>
    <row r="24" spans="1:17" ht="18" x14ac:dyDescent="0.3">
      <c r="A24" s="81">
        <v>5</v>
      </c>
      <c r="B24" s="150" t="s">
        <v>124</v>
      </c>
      <c r="C24" s="151"/>
      <c r="D24" s="83"/>
      <c r="E24" s="91"/>
      <c r="F24" s="80"/>
      <c r="G24" s="80"/>
      <c r="H24" s="80"/>
      <c r="I24" s="92"/>
      <c r="J24" s="80"/>
      <c r="K24" s="80"/>
      <c r="L24" s="80"/>
      <c r="M24" s="92"/>
      <c r="N24" s="80"/>
      <c r="O24" s="80"/>
      <c r="P24" s="93"/>
      <c r="Q24" s="92"/>
    </row>
    <row r="25" spans="1:17" x14ac:dyDescent="0.3">
      <c r="A25" s="80"/>
      <c r="B25" s="80"/>
      <c r="C25" s="80"/>
      <c r="D25" s="80"/>
      <c r="E25" s="80"/>
      <c r="F25" s="80"/>
      <c r="G25" s="80"/>
      <c r="H25" s="80"/>
      <c r="I25" s="92"/>
      <c r="J25" s="80"/>
      <c r="K25" s="80"/>
      <c r="L25" s="80"/>
      <c r="M25" s="92"/>
      <c r="N25" s="80"/>
      <c r="O25" s="80"/>
      <c r="P25" s="93"/>
      <c r="Q25" s="92"/>
    </row>
    <row r="26" spans="1:17" ht="18" x14ac:dyDescent="0.3">
      <c r="A26" s="80"/>
      <c r="B26" s="80"/>
      <c r="C26" s="80"/>
      <c r="D26" s="80"/>
      <c r="E26" s="80"/>
      <c r="F26" s="87" t="s">
        <v>126</v>
      </c>
      <c r="G26" s="98"/>
      <c r="H26" s="85"/>
      <c r="I26" s="92"/>
      <c r="J26" s="152" t="s">
        <v>124</v>
      </c>
      <c r="K26" s="151"/>
      <c r="L26" s="83"/>
      <c r="M26" s="95"/>
      <c r="N26" s="80"/>
      <c r="O26" s="80"/>
      <c r="P26" s="93"/>
      <c r="Q26" s="92"/>
    </row>
    <row r="27" spans="1:17" x14ac:dyDescent="0.3">
      <c r="A27" s="80"/>
      <c r="B27" s="80"/>
      <c r="C27" s="80"/>
      <c r="D27" s="80"/>
      <c r="E27" s="80"/>
      <c r="F27" s="80"/>
      <c r="G27" s="80"/>
      <c r="H27" s="80"/>
      <c r="I27" s="92"/>
      <c r="J27" s="80"/>
      <c r="K27" s="80"/>
      <c r="L27" s="80"/>
      <c r="M27" s="80"/>
      <c r="N27" s="80"/>
      <c r="O27" s="80"/>
      <c r="P27" s="93"/>
      <c r="Q27" s="92"/>
    </row>
    <row r="28" spans="1:17" x14ac:dyDescent="0.3">
      <c r="A28" s="80"/>
      <c r="B28" s="93"/>
      <c r="C28" s="93"/>
      <c r="D28" s="93"/>
      <c r="E28" s="94"/>
      <c r="F28" s="80"/>
      <c r="G28" s="80"/>
      <c r="H28" s="80"/>
      <c r="I28" s="92"/>
      <c r="J28" s="80"/>
      <c r="K28" s="80"/>
      <c r="L28" s="80"/>
      <c r="M28" s="80"/>
      <c r="N28" s="80"/>
      <c r="O28" s="80"/>
      <c r="P28" s="93"/>
      <c r="Q28" s="92"/>
    </row>
    <row r="29" spans="1:17" x14ac:dyDescent="0.3">
      <c r="A29" s="80"/>
      <c r="B29" s="93"/>
      <c r="C29" s="93"/>
      <c r="D29" s="93"/>
      <c r="E29" s="94"/>
      <c r="F29" s="80"/>
      <c r="G29" s="80"/>
      <c r="H29" s="80"/>
      <c r="I29" s="92"/>
      <c r="J29" s="80"/>
      <c r="K29" s="80"/>
      <c r="L29" s="80"/>
      <c r="M29" s="80"/>
      <c r="N29" s="80"/>
      <c r="O29" s="80"/>
      <c r="P29" s="93"/>
      <c r="Q29" s="92"/>
    </row>
    <row r="30" spans="1:17" ht="18" x14ac:dyDescent="0.3">
      <c r="A30" s="80"/>
      <c r="B30" s="93"/>
      <c r="C30" s="93"/>
      <c r="D30" s="93"/>
      <c r="E30" s="94">
        <v>6</v>
      </c>
      <c r="F30" s="150" t="s">
        <v>124</v>
      </c>
      <c r="G30" s="151"/>
      <c r="H30" s="83"/>
      <c r="I30" s="95"/>
      <c r="J30" s="80"/>
      <c r="K30" s="80"/>
      <c r="L30" s="80"/>
      <c r="M30" s="80"/>
      <c r="N30" s="80"/>
      <c r="O30" s="80"/>
      <c r="P30" s="93"/>
      <c r="Q30" s="92"/>
    </row>
    <row r="31" spans="1:17" x14ac:dyDescent="0.3">
      <c r="A31" s="80"/>
      <c r="B31" s="93"/>
      <c r="C31" s="93"/>
      <c r="D31" s="93"/>
      <c r="E31" s="94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93"/>
      <c r="Q31" s="92"/>
    </row>
    <row r="32" spans="1:17" x14ac:dyDescent="0.3">
      <c r="A32" s="80"/>
      <c r="B32" s="93"/>
      <c r="C32" s="93"/>
      <c r="D32" s="93"/>
      <c r="E32" s="94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93"/>
      <c r="Q32" s="92"/>
    </row>
    <row r="33" spans="1:19" x14ac:dyDescent="0.3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93"/>
      <c r="Q33" s="92"/>
      <c r="R33" s="80"/>
      <c r="S33" s="80"/>
    </row>
    <row r="34" spans="1:19" ht="18" x14ac:dyDescent="0.3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7" t="s">
        <v>126</v>
      </c>
      <c r="O34" s="80"/>
      <c r="P34" s="85"/>
      <c r="Q34" s="92"/>
      <c r="R34" s="152" t="s">
        <v>124</v>
      </c>
      <c r="S34" s="150"/>
    </row>
    <row r="35" spans="1:19" x14ac:dyDescent="0.3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93"/>
      <c r="Q35" s="92"/>
      <c r="R35" s="80"/>
      <c r="S35" s="80"/>
    </row>
    <row r="36" spans="1:19" ht="18" x14ac:dyDescent="0.3">
      <c r="A36" s="81">
        <v>7</v>
      </c>
      <c r="B36" s="150" t="s">
        <v>124</v>
      </c>
      <c r="C36" s="151"/>
      <c r="D36" s="83"/>
      <c r="E36" s="84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93"/>
      <c r="Q36" s="92"/>
      <c r="R36" s="80"/>
      <c r="S36" s="80"/>
    </row>
    <row r="37" spans="1:19" x14ac:dyDescent="0.3">
      <c r="A37" s="80"/>
      <c r="B37" s="80"/>
      <c r="C37" s="80"/>
      <c r="D37" s="80"/>
      <c r="E37" s="86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93"/>
      <c r="Q37" s="92"/>
      <c r="R37" s="80"/>
      <c r="S37" s="80"/>
    </row>
    <row r="38" spans="1:19" ht="18" x14ac:dyDescent="0.3">
      <c r="A38" s="80"/>
      <c r="B38" s="87" t="s">
        <v>126</v>
      </c>
      <c r="C38" s="85">
        <v>18</v>
      </c>
      <c r="D38" s="80"/>
      <c r="E38" s="88"/>
      <c r="F38" s="152" t="s">
        <v>124</v>
      </c>
      <c r="G38" s="151"/>
      <c r="H38" s="83"/>
      <c r="I38" s="89"/>
      <c r="J38" s="80"/>
      <c r="K38" s="80"/>
      <c r="L38" s="80"/>
      <c r="M38" s="80"/>
      <c r="N38" s="80"/>
      <c r="O38" s="80"/>
      <c r="P38" s="93"/>
      <c r="Q38" s="92"/>
      <c r="R38" s="80"/>
      <c r="S38" s="80"/>
    </row>
    <row r="39" spans="1:19" x14ac:dyDescent="0.3">
      <c r="A39" s="80"/>
      <c r="B39" s="80"/>
      <c r="C39" s="80"/>
      <c r="D39" s="80"/>
      <c r="E39" s="88"/>
      <c r="F39" s="80"/>
      <c r="G39" s="80"/>
      <c r="H39" s="80"/>
      <c r="I39" s="90"/>
      <c r="J39" s="80"/>
      <c r="K39" s="80"/>
      <c r="L39" s="80"/>
      <c r="M39" s="80"/>
      <c r="N39" s="80"/>
      <c r="O39" s="80"/>
      <c r="P39" s="93"/>
      <c r="Q39" s="92"/>
      <c r="R39" s="80"/>
      <c r="S39" s="80"/>
    </row>
    <row r="40" spans="1:19" ht="18" x14ac:dyDescent="0.3">
      <c r="A40" s="81">
        <v>8</v>
      </c>
      <c r="B40" s="150" t="s">
        <v>124</v>
      </c>
      <c r="C40" s="151"/>
      <c r="D40" s="83"/>
      <c r="E40" s="91"/>
      <c r="F40" s="80"/>
      <c r="G40" s="80"/>
      <c r="H40" s="80"/>
      <c r="I40" s="92"/>
      <c r="J40" s="80"/>
      <c r="K40" s="80"/>
      <c r="L40" s="80"/>
      <c r="M40" s="80"/>
      <c r="N40" s="80"/>
      <c r="O40" s="80"/>
      <c r="P40" s="93"/>
      <c r="Q40" s="92"/>
      <c r="R40" s="80"/>
      <c r="S40" s="80"/>
    </row>
    <row r="41" spans="1:19" x14ac:dyDescent="0.3">
      <c r="A41" s="80"/>
      <c r="B41" s="80"/>
      <c r="C41" s="80"/>
      <c r="D41" s="80"/>
      <c r="E41" s="80"/>
      <c r="F41" s="80"/>
      <c r="G41" s="80"/>
      <c r="H41" s="80"/>
      <c r="I41" s="92"/>
      <c r="J41" s="80"/>
      <c r="K41" s="80"/>
      <c r="L41" s="80"/>
      <c r="M41" s="80"/>
      <c r="N41" s="80"/>
      <c r="O41" s="80"/>
      <c r="P41" s="93"/>
      <c r="Q41" s="92"/>
      <c r="R41" s="80"/>
      <c r="S41" s="80"/>
    </row>
    <row r="42" spans="1:19" ht="18" x14ac:dyDescent="0.3">
      <c r="A42" s="80"/>
      <c r="B42" s="80"/>
      <c r="C42" s="80"/>
      <c r="D42" s="80"/>
      <c r="E42" s="80"/>
      <c r="F42" s="87" t="s">
        <v>126</v>
      </c>
      <c r="G42" s="80"/>
      <c r="H42" s="85"/>
      <c r="I42" s="92"/>
      <c r="J42" s="152" t="s">
        <v>124</v>
      </c>
      <c r="K42" s="150"/>
      <c r="L42" s="83"/>
      <c r="M42" s="89"/>
      <c r="N42" s="80"/>
      <c r="O42" s="80"/>
      <c r="P42" s="93"/>
      <c r="Q42" s="92"/>
      <c r="R42" s="80"/>
      <c r="S42" s="80"/>
    </row>
    <row r="43" spans="1:19" x14ac:dyDescent="0.3">
      <c r="A43" s="80"/>
      <c r="B43" s="80"/>
      <c r="C43" s="80"/>
      <c r="D43" s="80"/>
      <c r="E43" s="80"/>
      <c r="F43" s="80"/>
      <c r="G43" s="80"/>
      <c r="H43" s="85"/>
      <c r="I43" s="92"/>
      <c r="J43" s="80"/>
      <c r="K43" s="80"/>
      <c r="L43" s="80"/>
      <c r="M43" s="90"/>
      <c r="N43" s="80"/>
      <c r="O43" s="80"/>
      <c r="P43" s="93"/>
      <c r="Q43" s="92"/>
      <c r="R43" s="80"/>
      <c r="S43" s="80"/>
    </row>
    <row r="44" spans="1:19" x14ac:dyDescent="0.3">
      <c r="A44" s="80"/>
      <c r="B44" s="93"/>
      <c r="C44" s="93"/>
      <c r="D44" s="93"/>
      <c r="E44" s="94"/>
      <c r="F44" s="80"/>
      <c r="G44" s="80"/>
      <c r="H44" s="80"/>
      <c r="I44" s="92"/>
      <c r="J44" s="80"/>
      <c r="K44" s="80"/>
      <c r="L44" s="80"/>
      <c r="M44" s="92"/>
      <c r="N44" s="80"/>
      <c r="O44" s="80"/>
      <c r="P44" s="93"/>
      <c r="Q44" s="92"/>
      <c r="R44" s="80"/>
      <c r="S44" s="80"/>
    </row>
    <row r="45" spans="1:19" x14ac:dyDescent="0.3">
      <c r="A45" s="80"/>
      <c r="B45" s="93"/>
      <c r="C45" s="93"/>
      <c r="D45" s="93"/>
      <c r="E45" s="94"/>
      <c r="F45" s="80"/>
      <c r="G45" s="80"/>
      <c r="H45" s="80"/>
      <c r="I45" s="92"/>
      <c r="J45" s="80"/>
      <c r="K45" s="80"/>
      <c r="L45" s="80"/>
      <c r="M45" s="92"/>
      <c r="N45" s="80"/>
      <c r="O45" s="80"/>
      <c r="P45" s="93"/>
      <c r="Q45" s="92"/>
      <c r="R45" s="80"/>
      <c r="S45" s="80"/>
    </row>
    <row r="46" spans="1:19" ht="18" x14ac:dyDescent="0.3">
      <c r="A46" s="80"/>
      <c r="B46" s="93"/>
      <c r="C46" s="93"/>
      <c r="D46" s="93"/>
      <c r="E46" s="94">
        <v>9</v>
      </c>
      <c r="F46" s="150" t="s">
        <v>124</v>
      </c>
      <c r="G46" s="151"/>
      <c r="H46" s="83"/>
      <c r="I46" s="95"/>
      <c r="J46" s="80"/>
      <c r="K46" s="80"/>
      <c r="L46" s="80"/>
      <c r="M46" s="92"/>
      <c r="N46" s="80"/>
      <c r="O46" s="80"/>
      <c r="P46" s="93"/>
      <c r="Q46" s="92"/>
      <c r="R46" s="80"/>
      <c r="S46" s="80"/>
    </row>
    <row r="47" spans="1:19" x14ac:dyDescent="0.3">
      <c r="A47" s="80"/>
      <c r="B47" s="93"/>
      <c r="C47" s="93"/>
      <c r="D47" s="93"/>
      <c r="E47" s="94"/>
      <c r="F47" s="80"/>
      <c r="G47" s="80"/>
      <c r="H47" s="80"/>
      <c r="I47" s="80"/>
      <c r="J47" s="80"/>
      <c r="K47" s="80"/>
      <c r="L47" s="80"/>
      <c r="M47" s="92"/>
      <c r="N47" s="80"/>
      <c r="O47" s="80"/>
      <c r="P47" s="93"/>
      <c r="Q47" s="92"/>
      <c r="R47" s="80"/>
      <c r="S47" s="80"/>
    </row>
    <row r="48" spans="1:19" x14ac:dyDescent="0.3">
      <c r="A48" s="80"/>
      <c r="B48" s="93"/>
      <c r="C48" s="93"/>
      <c r="D48" s="93"/>
      <c r="E48" s="94"/>
      <c r="F48" s="80"/>
      <c r="G48" s="80"/>
      <c r="H48" s="80"/>
      <c r="I48" s="80"/>
      <c r="J48" s="80"/>
      <c r="K48" s="80"/>
      <c r="L48" s="80"/>
      <c r="M48" s="92"/>
      <c r="N48" s="80"/>
      <c r="O48" s="80"/>
      <c r="P48" s="93"/>
      <c r="Q48" s="92"/>
      <c r="R48" s="80"/>
      <c r="S48" s="80"/>
    </row>
    <row r="49" spans="1:17" x14ac:dyDescent="0.3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92"/>
      <c r="N49" s="80"/>
      <c r="O49" s="80"/>
      <c r="P49" s="93"/>
      <c r="Q49" s="92"/>
    </row>
    <row r="50" spans="1:17" ht="18" x14ac:dyDescent="0.3">
      <c r="A50" s="80"/>
      <c r="B50" s="80"/>
      <c r="C50" s="80"/>
      <c r="D50" s="80"/>
      <c r="E50" s="80"/>
      <c r="F50" s="80"/>
      <c r="G50" s="80"/>
      <c r="H50" s="80"/>
      <c r="I50" s="80"/>
      <c r="J50" s="87" t="s">
        <v>126</v>
      </c>
      <c r="K50" s="80"/>
      <c r="L50" s="85"/>
      <c r="M50" s="92"/>
      <c r="N50" s="152" t="s">
        <v>124</v>
      </c>
      <c r="O50" s="150"/>
      <c r="P50" s="96"/>
      <c r="Q50" s="95"/>
    </row>
    <row r="51" spans="1:17" x14ac:dyDescent="0.3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92"/>
      <c r="N51" s="80"/>
      <c r="O51" s="80"/>
      <c r="P51" s="80"/>
      <c r="Q51" s="80"/>
    </row>
    <row r="52" spans="1:17" ht="18" x14ac:dyDescent="0.3">
      <c r="A52" s="81">
        <v>10</v>
      </c>
      <c r="B52" s="150" t="s">
        <v>124</v>
      </c>
      <c r="C52" s="151"/>
      <c r="D52" s="83"/>
      <c r="E52" s="84"/>
      <c r="F52" s="80"/>
      <c r="G52" s="80"/>
      <c r="H52" s="80"/>
      <c r="I52" s="80"/>
      <c r="J52" s="80"/>
      <c r="K52" s="80"/>
      <c r="L52" s="80"/>
      <c r="M52" s="92"/>
      <c r="N52" s="80"/>
      <c r="O52" s="80"/>
      <c r="P52" s="80"/>
      <c r="Q52" s="80"/>
    </row>
    <row r="53" spans="1:17" x14ac:dyDescent="0.3">
      <c r="A53" s="80"/>
      <c r="B53" s="82" t="s">
        <v>174</v>
      </c>
      <c r="C53" s="80"/>
      <c r="D53" s="80"/>
      <c r="E53" s="86"/>
      <c r="F53" s="80"/>
      <c r="G53" s="80"/>
      <c r="H53" s="80"/>
      <c r="I53" s="80"/>
      <c r="J53" s="80"/>
      <c r="K53" s="80"/>
      <c r="L53" s="80"/>
      <c r="M53" s="92"/>
      <c r="N53" s="80"/>
      <c r="O53" s="80"/>
      <c r="P53" s="80"/>
      <c r="Q53" s="80"/>
    </row>
    <row r="54" spans="1:17" ht="18" x14ac:dyDescent="0.3">
      <c r="A54" s="80"/>
      <c r="B54" s="87" t="s">
        <v>126</v>
      </c>
      <c r="C54" s="85" t="s">
        <v>175</v>
      </c>
      <c r="D54" s="80"/>
      <c r="E54" s="88"/>
      <c r="F54" s="152" t="s">
        <v>124</v>
      </c>
      <c r="G54" s="151"/>
      <c r="H54" s="83"/>
      <c r="I54" s="89"/>
      <c r="J54" s="80"/>
      <c r="K54" s="80"/>
      <c r="L54" s="80"/>
      <c r="M54" s="92"/>
      <c r="N54" s="80"/>
      <c r="O54" s="80"/>
      <c r="P54" s="80"/>
      <c r="Q54" s="80"/>
    </row>
    <row r="55" spans="1:17" x14ac:dyDescent="0.3">
      <c r="A55" s="80"/>
      <c r="B55" s="80"/>
      <c r="C55" s="80"/>
      <c r="D55" s="80"/>
      <c r="E55" s="88"/>
      <c r="F55" s="80"/>
      <c r="G55" s="80"/>
      <c r="H55" s="80"/>
      <c r="I55" s="90"/>
      <c r="J55" s="80"/>
      <c r="K55" s="80"/>
      <c r="L55" s="80"/>
      <c r="M55" s="92"/>
      <c r="N55" s="80"/>
      <c r="O55" s="80"/>
      <c r="P55" s="80"/>
      <c r="Q55" s="80"/>
    </row>
    <row r="56" spans="1:17" ht="18" x14ac:dyDescent="0.3">
      <c r="A56" s="81">
        <v>11</v>
      </c>
      <c r="B56" s="150" t="s">
        <v>124</v>
      </c>
      <c r="C56" s="151"/>
      <c r="D56" s="83"/>
      <c r="E56" s="91"/>
      <c r="F56" s="80"/>
      <c r="G56" s="80"/>
      <c r="H56" s="80"/>
      <c r="I56" s="92"/>
      <c r="J56" s="80"/>
      <c r="K56" s="80"/>
      <c r="L56" s="80"/>
      <c r="M56" s="92"/>
      <c r="N56" s="80"/>
      <c r="O56" s="80"/>
      <c r="P56" s="80"/>
      <c r="Q56" s="80"/>
    </row>
    <row r="57" spans="1:17" x14ac:dyDescent="0.3">
      <c r="A57" s="80"/>
      <c r="B57" s="80"/>
      <c r="C57" s="80"/>
      <c r="D57" s="80"/>
      <c r="E57" s="80"/>
      <c r="F57" s="80"/>
      <c r="G57" s="80"/>
      <c r="H57" s="80"/>
      <c r="I57" s="92"/>
      <c r="J57" s="80"/>
      <c r="K57" s="80"/>
      <c r="L57" s="80"/>
      <c r="M57" s="92"/>
      <c r="N57" s="80"/>
      <c r="O57" s="80"/>
      <c r="P57" s="80"/>
      <c r="Q57" s="80"/>
    </row>
    <row r="58" spans="1:17" ht="18" x14ac:dyDescent="0.3">
      <c r="A58" s="80"/>
      <c r="B58" s="80"/>
      <c r="C58" s="80"/>
      <c r="D58" s="80"/>
      <c r="E58" s="80"/>
      <c r="F58" s="87" t="s">
        <v>126</v>
      </c>
      <c r="G58" s="80"/>
      <c r="H58" s="85"/>
      <c r="I58" s="92"/>
      <c r="J58" s="152" t="s">
        <v>124</v>
      </c>
      <c r="K58" s="151"/>
      <c r="L58" s="83"/>
      <c r="M58" s="95"/>
      <c r="N58" s="80"/>
      <c r="O58" s="80"/>
      <c r="P58" s="80"/>
      <c r="Q58" s="80"/>
    </row>
    <row r="59" spans="1:17" x14ac:dyDescent="0.3">
      <c r="A59" s="80"/>
      <c r="B59" s="80"/>
      <c r="C59" s="80"/>
      <c r="D59" s="80"/>
      <c r="E59" s="80"/>
      <c r="F59" s="80"/>
      <c r="G59" s="80"/>
      <c r="H59" s="80"/>
      <c r="I59" s="92"/>
      <c r="J59" s="80"/>
      <c r="K59" s="80"/>
      <c r="L59" s="80"/>
      <c r="M59" s="80"/>
      <c r="N59" s="80"/>
      <c r="O59" s="80"/>
      <c r="P59" s="80"/>
      <c r="Q59" s="80"/>
    </row>
    <row r="60" spans="1:17" x14ac:dyDescent="0.3">
      <c r="A60" s="80"/>
      <c r="B60" s="93"/>
      <c r="C60" s="93"/>
      <c r="D60" s="93"/>
      <c r="E60" s="94"/>
      <c r="F60" s="80"/>
      <c r="G60" s="80"/>
      <c r="H60" s="80"/>
      <c r="I60" s="92"/>
      <c r="J60" s="80"/>
      <c r="K60" s="80"/>
      <c r="L60" s="80"/>
      <c r="M60" s="80"/>
      <c r="N60" s="80"/>
      <c r="O60" s="80"/>
      <c r="P60" s="80"/>
      <c r="Q60" s="80"/>
    </row>
    <row r="61" spans="1:17" x14ac:dyDescent="0.3">
      <c r="A61" s="80"/>
      <c r="B61" s="93"/>
      <c r="C61" s="93"/>
      <c r="D61" s="93"/>
      <c r="E61" s="94"/>
      <c r="F61" s="80"/>
      <c r="G61" s="80"/>
      <c r="H61" s="80"/>
      <c r="I61" s="92"/>
      <c r="J61" s="80"/>
      <c r="K61" s="80"/>
      <c r="L61" s="80"/>
      <c r="M61" s="80"/>
      <c r="N61" s="80"/>
      <c r="O61" s="80"/>
      <c r="P61" s="80"/>
      <c r="Q61" s="80"/>
    </row>
    <row r="62" spans="1:17" ht="18" x14ac:dyDescent="0.3">
      <c r="A62" s="80"/>
      <c r="B62" s="93"/>
      <c r="C62" s="93"/>
      <c r="D62" s="93"/>
      <c r="E62" s="94">
        <v>12</v>
      </c>
      <c r="F62" s="150" t="s">
        <v>124</v>
      </c>
      <c r="G62" s="151"/>
      <c r="H62" s="83"/>
      <c r="I62" s="95"/>
      <c r="J62" s="80"/>
      <c r="K62" s="80"/>
      <c r="L62" s="80"/>
      <c r="M62" s="80"/>
      <c r="N62" s="80"/>
      <c r="O62" s="80"/>
      <c r="P62" s="80"/>
      <c r="Q62" s="80"/>
    </row>
    <row r="63" spans="1:17" x14ac:dyDescent="0.3">
      <c r="A63" s="80"/>
      <c r="B63" s="93"/>
      <c r="C63" s="93"/>
      <c r="D63" s="93"/>
      <c r="E63" s="94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</row>
    <row r="64" spans="1:17" x14ac:dyDescent="0.3">
      <c r="A64" s="80"/>
      <c r="B64" s="93"/>
      <c r="C64" s="93"/>
      <c r="D64" s="93"/>
      <c r="E64" s="94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</row>
    <row r="68" spans="2:7" ht="18" x14ac:dyDescent="0.3">
      <c r="B68" s="150" t="s">
        <v>124</v>
      </c>
      <c r="C68" s="151"/>
      <c r="D68" s="83"/>
      <c r="E68" s="89"/>
      <c r="F68" s="153"/>
      <c r="G68" s="153"/>
    </row>
    <row r="69" spans="2:7" x14ac:dyDescent="0.3">
      <c r="B69" s="80"/>
      <c r="C69" s="80"/>
      <c r="D69" s="80"/>
      <c r="E69" s="90"/>
      <c r="F69" s="80"/>
      <c r="G69" s="80"/>
    </row>
    <row r="70" spans="2:7" ht="18" x14ac:dyDescent="0.3">
      <c r="B70" s="87" t="s">
        <v>126</v>
      </c>
      <c r="C70" s="85"/>
      <c r="D70" s="80"/>
      <c r="E70" s="92"/>
      <c r="F70" s="152" t="s">
        <v>124</v>
      </c>
      <c r="G70" s="150"/>
    </row>
    <row r="71" spans="2:7" x14ac:dyDescent="0.3">
      <c r="B71" s="80"/>
      <c r="C71" s="80"/>
      <c r="D71" s="80"/>
      <c r="E71" s="92"/>
      <c r="F71" s="80"/>
      <c r="G71" s="80"/>
    </row>
    <row r="72" spans="2:7" ht="18" x14ac:dyDescent="0.3">
      <c r="B72" s="150" t="s">
        <v>124</v>
      </c>
      <c r="C72" s="151"/>
      <c r="D72" s="83"/>
      <c r="E72" s="95"/>
      <c r="F72" s="80"/>
      <c r="G72" s="80"/>
    </row>
  </sheetData>
  <mergeCells count="28">
    <mergeCell ref="B68:C68"/>
    <mergeCell ref="F68:G68"/>
    <mergeCell ref="F70:G70"/>
    <mergeCell ref="B72:C72"/>
    <mergeCell ref="N50:O50"/>
    <mergeCell ref="B52:C52"/>
    <mergeCell ref="F54:G54"/>
    <mergeCell ref="B56:C56"/>
    <mergeCell ref="J58:K58"/>
    <mergeCell ref="F62:G62"/>
    <mergeCell ref="R34:S34"/>
    <mergeCell ref="B36:C36"/>
    <mergeCell ref="F38:G38"/>
    <mergeCell ref="B40:C40"/>
    <mergeCell ref="J42:K42"/>
    <mergeCell ref="F46:G46"/>
    <mergeCell ref="N18:O18"/>
    <mergeCell ref="B20:C20"/>
    <mergeCell ref="F22:G22"/>
    <mergeCell ref="B24:C24"/>
    <mergeCell ref="J26:K26"/>
    <mergeCell ref="F30:G30"/>
    <mergeCell ref="F14:G14"/>
    <mergeCell ref="B1:K1"/>
    <mergeCell ref="B4:C4"/>
    <mergeCell ref="F6:G6"/>
    <mergeCell ref="B8:C8"/>
    <mergeCell ref="J10:K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3E960-8C05-42A7-B6B8-863637B1C99D}">
  <dimension ref="A1:N18"/>
  <sheetViews>
    <sheetView workbookViewId="0">
      <selection activeCell="G16" sqref="G16"/>
    </sheetView>
  </sheetViews>
  <sheetFormatPr defaultColWidth="8.6640625" defaultRowHeight="15.6" x14ac:dyDescent="0.3"/>
  <cols>
    <col min="1" max="1" width="8.6640625" style="1"/>
    <col min="2" max="2" width="55.109375" style="1" bestFit="1" customWidth="1"/>
    <col min="3" max="3" width="12.5546875" style="1" bestFit="1" customWidth="1"/>
    <col min="4" max="4" width="11.5546875" style="1" customWidth="1"/>
    <col min="5" max="5" width="9.109375" style="1" bestFit="1" customWidth="1"/>
    <col min="6" max="6" width="11.5546875" style="1" customWidth="1"/>
    <col min="7" max="7" width="20.6640625" style="1" customWidth="1"/>
    <col min="8" max="8" width="2.109375" style="1" bestFit="1" customWidth="1"/>
    <col min="9" max="9" width="16.5546875" style="1" customWidth="1"/>
    <col min="10" max="10" width="6.6640625" style="1" customWidth="1"/>
    <col min="11" max="11" width="2.6640625" style="1" customWidth="1"/>
    <col min="12" max="12" width="3.109375" style="1" customWidth="1"/>
    <col min="13" max="13" width="14" style="1" customWidth="1"/>
    <col min="14" max="16384" width="8.6640625" style="1"/>
  </cols>
  <sheetData>
    <row r="1" spans="1:14" ht="18" x14ac:dyDescent="0.35">
      <c r="A1" s="73" t="s">
        <v>23</v>
      </c>
      <c r="B1" s="74"/>
      <c r="C1" s="74"/>
      <c r="D1" s="74"/>
      <c r="E1" s="74"/>
      <c r="H1" s="2"/>
      <c r="I1" s="105" t="s">
        <v>118</v>
      </c>
      <c r="J1" s="105"/>
      <c r="K1" s="105"/>
      <c r="L1" s="105"/>
      <c r="M1" s="105"/>
      <c r="N1" s="105"/>
    </row>
    <row r="2" spans="1:14" ht="18" x14ac:dyDescent="0.35">
      <c r="A2" s="73"/>
      <c r="B2" s="74"/>
      <c r="C2" s="74"/>
      <c r="D2" s="74"/>
      <c r="E2" s="74"/>
      <c r="H2" s="3">
        <v>1</v>
      </c>
      <c r="I2" s="4" t="s">
        <v>34</v>
      </c>
      <c r="J2" s="5">
        <v>1796</v>
      </c>
      <c r="L2" s="5">
        <v>15</v>
      </c>
      <c r="M2" s="5" t="s">
        <v>48</v>
      </c>
      <c r="N2" s="5">
        <v>621</v>
      </c>
    </row>
    <row r="3" spans="1:14" ht="18" x14ac:dyDescent="0.35">
      <c r="A3" s="75"/>
      <c r="B3" s="75" t="s">
        <v>64</v>
      </c>
      <c r="C3" s="75" t="s">
        <v>0</v>
      </c>
      <c r="D3" s="75" t="s">
        <v>165</v>
      </c>
      <c r="E3" s="75" t="s">
        <v>168</v>
      </c>
      <c r="F3" s="79"/>
      <c r="H3" s="6">
        <v>2</v>
      </c>
      <c r="I3" s="5" t="s">
        <v>35</v>
      </c>
      <c r="J3" s="5">
        <v>1444</v>
      </c>
      <c r="L3" s="5">
        <v>16</v>
      </c>
      <c r="M3" s="5" t="s">
        <v>49</v>
      </c>
      <c r="N3" s="5">
        <v>604</v>
      </c>
    </row>
    <row r="4" spans="1:14" ht="18" x14ac:dyDescent="0.35">
      <c r="A4" s="75">
        <v>1</v>
      </c>
      <c r="B4" s="76" t="s">
        <v>25</v>
      </c>
      <c r="C4" s="77">
        <v>3240</v>
      </c>
      <c r="D4" s="77"/>
      <c r="E4" s="77" t="s">
        <v>155</v>
      </c>
      <c r="F4" s="79"/>
      <c r="H4" s="5">
        <v>3</v>
      </c>
      <c r="I4" s="5" t="s">
        <v>36</v>
      </c>
      <c r="J4" s="5">
        <v>1330</v>
      </c>
      <c r="L4" s="5">
        <v>17</v>
      </c>
      <c r="M4" s="5" t="s">
        <v>50</v>
      </c>
      <c r="N4" s="5">
        <v>574</v>
      </c>
    </row>
    <row r="5" spans="1:14" ht="18" x14ac:dyDescent="0.35">
      <c r="A5" s="75">
        <v>2</v>
      </c>
      <c r="B5" s="76" t="s">
        <v>28</v>
      </c>
      <c r="C5" s="77">
        <v>2271</v>
      </c>
      <c r="D5" s="77"/>
      <c r="E5" s="77" t="s">
        <v>157</v>
      </c>
      <c r="F5" s="79"/>
      <c r="H5" s="5">
        <v>4</v>
      </c>
      <c r="I5" s="5" t="s">
        <v>37</v>
      </c>
      <c r="J5" s="5">
        <v>1309</v>
      </c>
      <c r="L5" s="5">
        <v>18</v>
      </c>
      <c r="M5" s="5" t="s">
        <v>51</v>
      </c>
      <c r="N5" s="5">
        <v>555</v>
      </c>
    </row>
    <row r="6" spans="1:14" ht="18" x14ac:dyDescent="0.35">
      <c r="A6" s="75">
        <v>3</v>
      </c>
      <c r="B6" s="76" t="s">
        <v>32</v>
      </c>
      <c r="C6" s="77">
        <v>1849</v>
      </c>
      <c r="D6" s="77"/>
      <c r="E6" s="77" t="s">
        <v>188</v>
      </c>
      <c r="F6" s="79"/>
      <c r="H6" s="5">
        <v>5</v>
      </c>
      <c r="I6" s="5" t="s">
        <v>38</v>
      </c>
      <c r="J6" s="5">
        <v>1275</v>
      </c>
      <c r="L6" s="5">
        <v>19</v>
      </c>
      <c r="M6" s="5" t="s">
        <v>52</v>
      </c>
      <c r="N6" s="5">
        <v>549</v>
      </c>
    </row>
    <row r="7" spans="1:14" ht="18" x14ac:dyDescent="0.35">
      <c r="A7" s="75">
        <v>4</v>
      </c>
      <c r="B7" s="76" t="s">
        <v>224</v>
      </c>
      <c r="C7" s="77">
        <v>1456</v>
      </c>
      <c r="D7" s="77"/>
      <c r="E7" s="77" t="s">
        <v>222</v>
      </c>
      <c r="F7" s="79"/>
      <c r="H7" s="5">
        <v>6</v>
      </c>
      <c r="I7" s="5" t="s">
        <v>39</v>
      </c>
      <c r="J7" s="5">
        <v>1179</v>
      </c>
      <c r="L7" s="5">
        <v>20</v>
      </c>
      <c r="M7" s="5" t="s">
        <v>53</v>
      </c>
      <c r="N7" s="5">
        <v>514</v>
      </c>
    </row>
    <row r="8" spans="1:14" ht="24" x14ac:dyDescent="0.35">
      <c r="A8" s="75">
        <v>5</v>
      </c>
      <c r="B8" s="76" t="s">
        <v>29</v>
      </c>
      <c r="C8" s="78">
        <v>1347</v>
      </c>
      <c r="D8" s="78"/>
      <c r="E8" s="78" t="s">
        <v>221</v>
      </c>
      <c r="F8" s="79"/>
      <c r="H8" s="5">
        <v>7</v>
      </c>
      <c r="I8" s="5" t="s">
        <v>40</v>
      </c>
      <c r="J8" s="5">
        <v>962</v>
      </c>
      <c r="L8" s="5">
        <v>21</v>
      </c>
      <c r="M8" s="5" t="s">
        <v>54</v>
      </c>
      <c r="N8" s="5">
        <v>497</v>
      </c>
    </row>
    <row r="9" spans="1:14" ht="18" x14ac:dyDescent="0.35">
      <c r="A9" s="75">
        <v>6</v>
      </c>
      <c r="B9" s="76" t="s">
        <v>24</v>
      </c>
      <c r="C9" s="78">
        <v>1342</v>
      </c>
      <c r="D9" s="78"/>
      <c r="E9" s="78" t="s">
        <v>183</v>
      </c>
      <c r="F9" s="79"/>
      <c r="H9" s="5">
        <v>8</v>
      </c>
      <c r="I9" s="5" t="s">
        <v>41</v>
      </c>
      <c r="J9" s="5">
        <v>959</v>
      </c>
      <c r="L9" s="5">
        <v>22</v>
      </c>
      <c r="M9" s="5" t="s">
        <v>55</v>
      </c>
      <c r="N9" s="5">
        <v>446</v>
      </c>
    </row>
    <row r="10" spans="1:14" ht="18" x14ac:dyDescent="0.35">
      <c r="A10" s="75">
        <v>7</v>
      </c>
      <c r="B10" s="76" t="s">
        <v>31</v>
      </c>
      <c r="C10" s="78">
        <v>960</v>
      </c>
      <c r="D10" s="78"/>
      <c r="E10" s="78" t="s">
        <v>201</v>
      </c>
      <c r="F10" s="79"/>
      <c r="H10" s="5">
        <v>9</v>
      </c>
      <c r="I10" s="5" t="s">
        <v>42</v>
      </c>
      <c r="J10" s="5">
        <v>792</v>
      </c>
      <c r="L10" s="5">
        <v>23</v>
      </c>
      <c r="M10" s="5" t="s">
        <v>56</v>
      </c>
      <c r="N10" s="5">
        <v>440</v>
      </c>
    </row>
    <row r="11" spans="1:14" ht="18" x14ac:dyDescent="0.35">
      <c r="A11" s="75">
        <v>8</v>
      </c>
      <c r="B11" s="76" t="s">
        <v>26</v>
      </c>
      <c r="C11" s="78">
        <v>954</v>
      </c>
      <c r="D11" s="78"/>
      <c r="E11" s="78" t="s">
        <v>199</v>
      </c>
      <c r="F11" s="79"/>
      <c r="H11" s="5">
        <v>10</v>
      </c>
      <c r="I11" s="5" t="s">
        <v>43</v>
      </c>
      <c r="J11" s="5">
        <v>782</v>
      </c>
      <c r="L11" s="5">
        <v>24</v>
      </c>
      <c r="M11" s="5" t="s">
        <v>57</v>
      </c>
      <c r="N11" s="5">
        <v>370</v>
      </c>
    </row>
    <row r="12" spans="1:14" ht="18" x14ac:dyDescent="0.35">
      <c r="A12" s="75">
        <v>9</v>
      </c>
      <c r="B12" s="76" t="s">
        <v>30</v>
      </c>
      <c r="C12" s="75">
        <v>933</v>
      </c>
      <c r="D12" s="75"/>
      <c r="E12" s="75" t="s">
        <v>209</v>
      </c>
      <c r="F12" s="56"/>
      <c r="H12" s="5">
        <v>11</v>
      </c>
      <c r="I12" s="5" t="s">
        <v>44</v>
      </c>
      <c r="J12" s="5">
        <v>721</v>
      </c>
      <c r="L12" s="5">
        <v>25</v>
      </c>
      <c r="M12" s="5" t="s">
        <v>58</v>
      </c>
      <c r="N12" s="5">
        <v>356</v>
      </c>
    </row>
    <row r="13" spans="1:14" ht="18" x14ac:dyDescent="0.35">
      <c r="A13" s="75">
        <v>10</v>
      </c>
      <c r="B13" s="76" t="s">
        <v>33</v>
      </c>
      <c r="C13" s="75">
        <v>633</v>
      </c>
      <c r="D13" s="75"/>
      <c r="E13" s="75" t="s">
        <v>203</v>
      </c>
      <c r="F13" s="56"/>
      <c r="H13" s="5">
        <v>12</v>
      </c>
      <c r="I13" s="5" t="s">
        <v>45</v>
      </c>
      <c r="J13" s="5">
        <v>675</v>
      </c>
      <c r="L13" s="5">
        <v>26</v>
      </c>
      <c r="M13" s="5" t="s">
        <v>119</v>
      </c>
      <c r="N13" s="5">
        <v>329</v>
      </c>
    </row>
    <row r="14" spans="1:14" ht="18" x14ac:dyDescent="0.35">
      <c r="A14" s="75">
        <v>11</v>
      </c>
      <c r="B14" s="76" t="s">
        <v>27</v>
      </c>
      <c r="C14" s="75">
        <v>507</v>
      </c>
      <c r="D14" s="75"/>
      <c r="E14" s="75" t="s">
        <v>192</v>
      </c>
      <c r="F14" s="56"/>
      <c r="H14" s="5">
        <v>13</v>
      </c>
      <c r="I14" s="5" t="s">
        <v>46</v>
      </c>
      <c r="J14" s="5">
        <v>655</v>
      </c>
      <c r="L14" s="5">
        <v>27</v>
      </c>
      <c r="M14" s="5" t="s">
        <v>59</v>
      </c>
      <c r="N14" s="5">
        <v>316</v>
      </c>
    </row>
    <row r="15" spans="1:14" ht="18" x14ac:dyDescent="0.35">
      <c r="A15" s="75">
        <v>12</v>
      </c>
      <c r="B15" s="76" t="s">
        <v>178</v>
      </c>
      <c r="C15" s="75">
        <v>0</v>
      </c>
      <c r="D15" s="75"/>
      <c r="E15" s="75" t="s">
        <v>179</v>
      </c>
      <c r="F15" s="56"/>
      <c r="H15" s="5">
        <v>14</v>
      </c>
      <c r="I15" s="5" t="s">
        <v>47</v>
      </c>
      <c r="J15" s="5">
        <v>633</v>
      </c>
      <c r="L15" s="5">
        <v>28</v>
      </c>
      <c r="M15" s="5" t="s">
        <v>60</v>
      </c>
      <c r="N15" s="5">
        <v>172</v>
      </c>
    </row>
    <row r="16" spans="1:14" ht="18" x14ac:dyDescent="0.35">
      <c r="A16" s="74"/>
      <c r="B16" s="74"/>
      <c r="C16" s="74"/>
      <c r="D16" s="74"/>
      <c r="E16" s="74"/>
      <c r="L16" s="5">
        <v>29</v>
      </c>
      <c r="M16" s="5" t="s">
        <v>61</v>
      </c>
      <c r="N16" s="5">
        <v>113</v>
      </c>
    </row>
    <row r="17" spans="12:14" x14ac:dyDescent="0.3">
      <c r="L17" s="5">
        <v>30</v>
      </c>
      <c r="M17" s="5" t="s">
        <v>62</v>
      </c>
      <c r="N17" s="5">
        <v>75</v>
      </c>
    </row>
    <row r="18" spans="12:14" x14ac:dyDescent="0.3">
      <c r="L18" s="5">
        <v>31</v>
      </c>
      <c r="M18" s="5" t="s">
        <v>63</v>
      </c>
      <c r="N18" s="5">
        <v>67</v>
      </c>
    </row>
  </sheetData>
  <autoFilter ref="B3:C3" xr:uid="{F73B2702-6C47-40D8-9C3C-58F6D3EDCAE1}">
    <sortState xmlns:xlrd2="http://schemas.microsoft.com/office/spreadsheetml/2017/richdata2" ref="B4:C15">
      <sortCondition descending="1" ref="C3"/>
    </sortState>
  </autoFilter>
  <mergeCells count="1">
    <mergeCell ref="I1:N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DB367-65FD-4C5B-9087-8E624140B924}">
  <dimension ref="A1:S42"/>
  <sheetViews>
    <sheetView workbookViewId="0">
      <selection activeCell="R11" sqref="R11"/>
    </sheetView>
  </sheetViews>
  <sheetFormatPr defaultRowHeight="14.4" x14ac:dyDescent="0.3"/>
  <cols>
    <col min="1" max="1" width="4" style="7" customWidth="1"/>
    <col min="2" max="12" width="10.33203125" customWidth="1"/>
    <col min="13" max="13" width="10.33203125" style="34" customWidth="1"/>
    <col min="14" max="15" width="10.33203125" customWidth="1"/>
  </cols>
  <sheetData>
    <row r="1" spans="2:19" ht="46.2" x14ac:dyDescent="0.3">
      <c r="B1" s="108" t="s">
        <v>131</v>
      </c>
      <c r="C1" s="108"/>
      <c r="D1" s="108"/>
      <c r="E1" s="108"/>
      <c r="F1" s="108"/>
      <c r="G1" s="108"/>
      <c r="H1" s="108"/>
      <c r="I1" s="108"/>
      <c r="J1" s="108"/>
      <c r="K1" s="108"/>
      <c r="M1"/>
    </row>
    <row r="2" spans="2:19" ht="15" thickBot="1" x14ac:dyDescent="0.35">
      <c r="M2"/>
    </row>
    <row r="3" spans="2:19" ht="15" thickBot="1" x14ac:dyDescent="0.35">
      <c r="B3" s="8"/>
      <c r="C3" s="109" t="s">
        <v>120</v>
      </c>
      <c r="D3" s="110"/>
      <c r="E3" s="111"/>
      <c r="F3" s="9">
        <v>1</v>
      </c>
      <c r="G3" s="9">
        <v>2</v>
      </c>
      <c r="H3" s="9">
        <v>3</v>
      </c>
      <c r="I3" s="10">
        <v>4</v>
      </c>
      <c r="J3" s="10">
        <v>5</v>
      </c>
      <c r="K3" s="10">
        <v>6</v>
      </c>
      <c r="L3" s="11" t="s">
        <v>121</v>
      </c>
      <c r="M3" s="9" t="s">
        <v>122</v>
      </c>
      <c r="N3" s="12" t="s">
        <v>123</v>
      </c>
    </row>
    <row r="4" spans="2:19" ht="21" x14ac:dyDescent="0.3">
      <c r="B4" s="112">
        <v>1</v>
      </c>
      <c r="C4" s="114" t="s">
        <v>212</v>
      </c>
      <c r="D4" s="115"/>
      <c r="E4" s="116"/>
      <c r="F4" s="13" t="s">
        <v>124</v>
      </c>
      <c r="G4" s="14" t="str">
        <f ca="1">INDIRECT(ADDRESS(27,6))&amp;":"&amp;INDIRECT(ADDRESS(27,7))</f>
        <v>13:7</v>
      </c>
      <c r="H4" s="14" t="str">
        <f ca="1">INDIRECT(ADDRESS(31,7))&amp;":"&amp;INDIRECT(ADDRESS(31,6))</f>
        <v>0:13</v>
      </c>
      <c r="I4" s="14" t="str">
        <f ca="1">INDIRECT(ADDRESS(36,6))&amp;":"&amp;INDIRECT(ADDRESS(36,7))</f>
        <v>7:8</v>
      </c>
      <c r="J4" s="14" t="str">
        <f ca="1">INDIRECT(ADDRESS(42,7))&amp;":"&amp;INDIRECT(ADDRESS(42,6))</f>
        <v>13:4</v>
      </c>
      <c r="K4" s="15" t="str">
        <f ca="1">INDIRECT(ADDRESS(20,6))&amp;":"&amp;INDIRECT(ADDRESS(20,7))</f>
        <v>10:9</v>
      </c>
      <c r="L4" s="120">
        <f ca="1">IF(COUNT(F5:K5)=0,"",COUNTIF(F5:K5,"&gt;0")+0.5*COUNTIF(F5:K5,0))</f>
        <v>3</v>
      </c>
      <c r="M4" s="16"/>
      <c r="N4" s="106">
        <v>3</v>
      </c>
    </row>
    <row r="5" spans="2:19" ht="21" x14ac:dyDescent="0.3">
      <c r="B5" s="113"/>
      <c r="C5" s="117"/>
      <c r="D5" s="118"/>
      <c r="E5" s="119"/>
      <c r="F5" s="17" t="s">
        <v>124</v>
      </c>
      <c r="G5" s="18">
        <f ca="1">IF(LEN(INDIRECT(ADDRESS(ROW()-1, COLUMN())))=1,"",INDIRECT(ADDRESS(27,6))-INDIRECT(ADDRESS(27,7)))</f>
        <v>6</v>
      </c>
      <c r="H5" s="18">
        <f ca="1">IF(LEN(INDIRECT(ADDRESS(ROW()-1, COLUMN())))=1,"",INDIRECT(ADDRESS(31,7))-INDIRECT(ADDRESS(31,6)))</f>
        <v>-13</v>
      </c>
      <c r="I5" s="18">
        <f ca="1">IF(LEN(INDIRECT(ADDRESS(ROW()-1, COLUMN())))=1,"",INDIRECT(ADDRESS(36,6))-INDIRECT(ADDRESS(36,7)))</f>
        <v>-1</v>
      </c>
      <c r="J5" s="18">
        <f ca="1">IF(LEN(INDIRECT(ADDRESS(ROW()-1, COLUMN())))=1,"",INDIRECT(ADDRESS(42,7))-INDIRECT(ADDRESS(42,6)))</f>
        <v>9</v>
      </c>
      <c r="K5" s="19">
        <f ca="1">IF(LEN(INDIRECT(ADDRESS(ROW()-1, COLUMN())))=1,"",INDIRECT(ADDRESS(20,6))-INDIRECT(ADDRESS(20,7)))</f>
        <v>1</v>
      </c>
      <c r="L5" s="121"/>
      <c r="M5" s="18">
        <f ca="1">IF(COUNT(F5:K5)=0,"",SUM(F5:K5))</f>
        <v>2</v>
      </c>
      <c r="N5" s="107"/>
    </row>
    <row r="6" spans="2:19" ht="21" x14ac:dyDescent="0.3">
      <c r="B6" s="122">
        <v>2</v>
      </c>
      <c r="C6" s="117" t="s">
        <v>232</v>
      </c>
      <c r="D6" s="118"/>
      <c r="E6" s="119"/>
      <c r="F6" s="20" t="str">
        <f ca="1">INDIRECT(ADDRESS(27,7))&amp;":"&amp;INDIRECT(ADDRESS(27,6))</f>
        <v>7:13</v>
      </c>
      <c r="G6" s="21" t="s">
        <v>124</v>
      </c>
      <c r="H6" s="22" t="str">
        <f ca="1">INDIRECT(ADDRESS(37,6))&amp;":"&amp;INDIRECT(ADDRESS(37,7))</f>
        <v>7:13</v>
      </c>
      <c r="I6" s="22" t="str">
        <f ca="1">INDIRECT(ADDRESS(41,7))&amp;":"&amp;INDIRECT(ADDRESS(41,6))</f>
        <v>11:9</v>
      </c>
      <c r="J6" s="22" t="str">
        <f ca="1">INDIRECT(ADDRESS(21,6))&amp;":"&amp;INDIRECT(ADDRESS(21,7))</f>
        <v>4:13</v>
      </c>
      <c r="K6" s="23" t="str">
        <f ca="1">INDIRECT(ADDRESS(30,6))&amp;":"&amp;INDIRECT(ADDRESS(30,7))</f>
        <v>2:13</v>
      </c>
      <c r="L6" s="121">
        <f ca="1">IF(COUNT(F7:K7)=0,"",COUNTIF(F7:K7,"&gt;0")+0.5*COUNTIF(F7:K7,0))</f>
        <v>1</v>
      </c>
      <c r="M6" s="18"/>
      <c r="N6" s="123">
        <v>5</v>
      </c>
      <c r="S6">
        <v>4</v>
      </c>
    </row>
    <row r="7" spans="2:19" ht="21" x14ac:dyDescent="0.3">
      <c r="B7" s="113"/>
      <c r="C7" s="117"/>
      <c r="D7" s="118"/>
      <c r="E7" s="119"/>
      <c r="F7" s="24">
        <f ca="1">IF(LEN(INDIRECT(ADDRESS(ROW()-1, COLUMN())))=1,"",INDIRECT(ADDRESS(27,7))-INDIRECT(ADDRESS(27,6)))</f>
        <v>-6</v>
      </c>
      <c r="G7" s="25" t="s">
        <v>124</v>
      </c>
      <c r="H7" s="18">
        <f ca="1">IF(LEN(INDIRECT(ADDRESS(ROW()-1, COLUMN())))=1,"",INDIRECT(ADDRESS(37,6))-INDIRECT(ADDRESS(37,7)))</f>
        <v>-6</v>
      </c>
      <c r="I7" s="18">
        <f ca="1">IF(LEN(INDIRECT(ADDRESS(ROW()-1, COLUMN())))=1,"",INDIRECT(ADDRESS(41,7))-INDIRECT(ADDRESS(41,6)))</f>
        <v>2</v>
      </c>
      <c r="J7" s="18">
        <f ca="1">IF(LEN(INDIRECT(ADDRESS(ROW()-1, COLUMN())))=1,"",INDIRECT(ADDRESS(21,6))-INDIRECT(ADDRESS(21,7)))</f>
        <v>-9</v>
      </c>
      <c r="K7" s="19">
        <f ca="1">IF(LEN(INDIRECT(ADDRESS(ROW()-1, COLUMN())))=1,"",INDIRECT(ADDRESS(30,6))-INDIRECT(ADDRESS(30,7)))</f>
        <v>-11</v>
      </c>
      <c r="L7" s="121"/>
      <c r="M7" s="18">
        <f ca="1">IF(COUNT(F7:K7)=0,"",SUM(F7:K7))</f>
        <v>-30</v>
      </c>
      <c r="N7" s="107"/>
    </row>
    <row r="8" spans="2:19" ht="21" x14ac:dyDescent="0.3">
      <c r="B8" s="122">
        <v>3</v>
      </c>
      <c r="C8" s="124" t="s">
        <v>135</v>
      </c>
      <c r="D8" s="125"/>
      <c r="E8" s="126"/>
      <c r="F8" s="20" t="str">
        <f ca="1">INDIRECT(ADDRESS(31,6))&amp;":"&amp;INDIRECT(ADDRESS(31,7))</f>
        <v>13:0</v>
      </c>
      <c r="G8" s="22" t="str">
        <f ca="1">INDIRECT(ADDRESS(37,7))&amp;":"&amp;INDIRECT(ADDRESS(37,6))</f>
        <v>13:7</v>
      </c>
      <c r="H8" s="21" t="s">
        <v>124</v>
      </c>
      <c r="I8" s="22" t="str">
        <f ca="1">INDIRECT(ADDRESS(22,6))&amp;":"&amp;INDIRECT(ADDRESS(22,7))</f>
        <v>12:4</v>
      </c>
      <c r="J8" s="22" t="str">
        <f ca="1">INDIRECT(ADDRESS(26,7))&amp;":"&amp;INDIRECT(ADDRESS(26,6))</f>
        <v>10:4</v>
      </c>
      <c r="K8" s="23" t="str">
        <f ca="1">INDIRECT(ADDRESS(40,6))&amp;":"&amp;INDIRECT(ADDRESS(40,7))</f>
        <v>4:5</v>
      </c>
      <c r="L8" s="121">
        <f ca="1">IF(COUNT(F9:K9)=0,"",COUNTIF(F9:K9,"&gt;0")+0.5*COUNTIF(F9:K9,0))</f>
        <v>4</v>
      </c>
      <c r="M8" s="18"/>
      <c r="N8" s="123">
        <v>2</v>
      </c>
    </row>
    <row r="9" spans="2:19" ht="21" x14ac:dyDescent="0.3">
      <c r="B9" s="113"/>
      <c r="C9" s="124"/>
      <c r="D9" s="125"/>
      <c r="E9" s="126"/>
      <c r="F9" s="24">
        <f ca="1">IF(LEN(INDIRECT(ADDRESS(ROW()-1, COLUMN())))=1,"",INDIRECT(ADDRESS(31,6))-INDIRECT(ADDRESS(31,7)))</f>
        <v>13</v>
      </c>
      <c r="G9" s="18">
        <f ca="1">IF(LEN(INDIRECT(ADDRESS(ROW()-1, COLUMN())))=1,"",INDIRECT(ADDRESS(37,7))-INDIRECT(ADDRESS(37,6)))</f>
        <v>6</v>
      </c>
      <c r="H9" s="25" t="s">
        <v>124</v>
      </c>
      <c r="I9" s="18">
        <f ca="1">IF(LEN(INDIRECT(ADDRESS(ROW()-1, COLUMN())))=1,"",INDIRECT(ADDRESS(22,6))-INDIRECT(ADDRESS(22,7)))</f>
        <v>8</v>
      </c>
      <c r="J9" s="18">
        <f ca="1">IF(LEN(INDIRECT(ADDRESS(ROW()-1, COLUMN())))=1,"",INDIRECT(ADDRESS(26,7))-INDIRECT(ADDRESS(26,6)))</f>
        <v>6</v>
      </c>
      <c r="K9" s="19">
        <f ca="1">IF(LEN(INDIRECT(ADDRESS(ROW()-1, COLUMN())))=1,"",INDIRECT(ADDRESS(40,6))-INDIRECT(ADDRESS(40,7)))</f>
        <v>-1</v>
      </c>
      <c r="L9" s="121"/>
      <c r="M9" s="18">
        <f ca="1">IF(COUNT(F9:K9)=0,"",SUM(F9:K9))</f>
        <v>32</v>
      </c>
      <c r="N9" s="107"/>
    </row>
    <row r="10" spans="2:19" ht="21" x14ac:dyDescent="0.3">
      <c r="B10" s="122">
        <v>4</v>
      </c>
      <c r="C10" s="117" t="s">
        <v>198</v>
      </c>
      <c r="D10" s="118"/>
      <c r="E10" s="119"/>
      <c r="F10" s="20" t="str">
        <f ca="1">INDIRECT(ADDRESS(36,7))&amp;":"&amp;INDIRECT(ADDRESS(36,6))</f>
        <v>8:7</v>
      </c>
      <c r="G10" s="22" t="str">
        <f ca="1">INDIRECT(ADDRESS(41,6))&amp;":"&amp;INDIRECT(ADDRESS(41,7))</f>
        <v>9:11</v>
      </c>
      <c r="H10" s="22" t="str">
        <f ca="1">INDIRECT(ADDRESS(22,7))&amp;":"&amp;INDIRECT(ADDRESS(22,6))</f>
        <v>4:12</v>
      </c>
      <c r="I10" s="21" t="s">
        <v>124</v>
      </c>
      <c r="J10" s="22" t="str">
        <f ca="1">INDIRECT(ADDRESS(32,6))&amp;":"&amp;INDIRECT(ADDRESS(32,7))</f>
        <v>13:4</v>
      </c>
      <c r="K10" s="23" t="str">
        <f ca="1">INDIRECT(ADDRESS(25,7))&amp;":"&amp;INDIRECT(ADDRESS(25,6))</f>
        <v>5:13</v>
      </c>
      <c r="L10" s="121">
        <f ca="1">IF(COUNT(F11:K11)=0,"",COUNTIF(F11:K11,"&gt;0")+0.5*COUNTIF(F11:K11,0))</f>
        <v>2</v>
      </c>
      <c r="M10" s="18"/>
      <c r="N10" s="123">
        <v>4</v>
      </c>
    </row>
    <row r="11" spans="2:19" ht="21" x14ac:dyDescent="0.3">
      <c r="B11" s="113"/>
      <c r="C11" s="117"/>
      <c r="D11" s="118"/>
      <c r="E11" s="119"/>
      <c r="F11" s="24">
        <f ca="1">IF(LEN(INDIRECT(ADDRESS(ROW()-1, COLUMN())))=1,"",INDIRECT(ADDRESS(36,7))-INDIRECT(ADDRESS(36,6)))</f>
        <v>1</v>
      </c>
      <c r="G11" s="18">
        <f ca="1">IF(LEN(INDIRECT(ADDRESS(ROW()-1, COLUMN())))=1,"",INDIRECT(ADDRESS(41,6))-INDIRECT(ADDRESS(41,7)))</f>
        <v>-2</v>
      </c>
      <c r="H11" s="18">
        <f ca="1">IF(LEN(INDIRECT(ADDRESS(ROW()-1, COLUMN())))=1,"",INDIRECT(ADDRESS(22,7))-INDIRECT(ADDRESS(22,6)))</f>
        <v>-8</v>
      </c>
      <c r="I11" s="25" t="s">
        <v>124</v>
      </c>
      <c r="J11" s="18">
        <f ca="1">IF(LEN(INDIRECT(ADDRESS(ROW()-1, COLUMN())))=1,"",INDIRECT(ADDRESS(32,6))-INDIRECT(ADDRESS(32,7)))</f>
        <v>9</v>
      </c>
      <c r="K11" s="19">
        <f ca="1">IF(LEN(INDIRECT(ADDRESS(ROW()-1, COLUMN())))=1,"",INDIRECT(ADDRESS(25,7))-INDIRECT(ADDRESS(25,6)))</f>
        <v>-8</v>
      </c>
      <c r="L11" s="121"/>
      <c r="M11" s="18">
        <f ca="1">IF(COUNT(F11:K11)=0,"",SUM(F11:K11))</f>
        <v>-8</v>
      </c>
      <c r="N11" s="107"/>
    </row>
    <row r="12" spans="2:19" ht="21" x14ac:dyDescent="0.3">
      <c r="B12" s="122">
        <v>5</v>
      </c>
      <c r="C12" s="117" t="s">
        <v>247</v>
      </c>
      <c r="D12" s="118"/>
      <c r="E12" s="119"/>
      <c r="F12" s="20" t="str">
        <f ca="1">INDIRECT(ADDRESS(42,6))&amp;":"&amp;INDIRECT(ADDRESS(42,7))</f>
        <v>4:13</v>
      </c>
      <c r="G12" s="22" t="str">
        <f ca="1">INDIRECT(ADDRESS(21,7))&amp;":"&amp;INDIRECT(ADDRESS(21,6))</f>
        <v>13:4</v>
      </c>
      <c r="H12" s="22" t="str">
        <f ca="1">INDIRECT(ADDRESS(26,6))&amp;":"&amp;INDIRECT(ADDRESS(26,7))</f>
        <v>4:10</v>
      </c>
      <c r="I12" s="22" t="str">
        <f ca="1">INDIRECT(ADDRESS(32,7))&amp;":"&amp;INDIRECT(ADDRESS(32,6))</f>
        <v>4:13</v>
      </c>
      <c r="J12" s="21" t="s">
        <v>124</v>
      </c>
      <c r="K12" s="23" t="str">
        <f ca="1">INDIRECT(ADDRESS(35,7))&amp;":"&amp;INDIRECT(ADDRESS(35,6))</f>
        <v>7:8</v>
      </c>
      <c r="L12" s="121">
        <f ca="1">IF(COUNT(F13:K13)=0,"",COUNTIF(F13:K13,"&gt;0")+0.5*COUNTIF(F13:K13,0))</f>
        <v>1</v>
      </c>
      <c r="M12" s="18"/>
      <c r="N12" s="123">
        <v>6</v>
      </c>
    </row>
    <row r="13" spans="2:19" ht="21" x14ac:dyDescent="0.3">
      <c r="B13" s="113"/>
      <c r="C13" s="117"/>
      <c r="D13" s="118"/>
      <c r="E13" s="119"/>
      <c r="F13" s="24">
        <f ca="1">IF(LEN(INDIRECT(ADDRESS(ROW()-1, COLUMN())))=1,"",INDIRECT(ADDRESS(42,6))-INDIRECT(ADDRESS(42,7)))</f>
        <v>-9</v>
      </c>
      <c r="G13" s="18">
        <f ca="1">IF(LEN(INDIRECT(ADDRESS(ROW()-1, COLUMN())))=1,"",INDIRECT(ADDRESS(21,7))-INDIRECT(ADDRESS(21,6)))</f>
        <v>9</v>
      </c>
      <c r="H13" s="18">
        <f ca="1">IF(LEN(INDIRECT(ADDRESS(ROW()-1, COLUMN())))=1,"",INDIRECT(ADDRESS(26,6))-INDIRECT(ADDRESS(26,7)))</f>
        <v>-6</v>
      </c>
      <c r="I13" s="18">
        <f ca="1">IF(LEN(INDIRECT(ADDRESS(ROW()-1, COLUMN())))=1,"",INDIRECT(ADDRESS(32,7))-INDIRECT(ADDRESS(32,6)))</f>
        <v>-9</v>
      </c>
      <c r="J13" s="25" t="s">
        <v>124</v>
      </c>
      <c r="K13" s="19">
        <f ca="1">IF(LEN(INDIRECT(ADDRESS(ROW()-1, COLUMN())))=1,"",INDIRECT(ADDRESS(35,7))-INDIRECT(ADDRESS(35,6)))</f>
        <v>-1</v>
      </c>
      <c r="L13" s="121"/>
      <c r="M13" s="18">
        <f ca="1">IF(COUNT(F13:K13)=0,"",SUM(F13:K13))</f>
        <v>-16</v>
      </c>
      <c r="N13" s="107"/>
    </row>
    <row r="14" spans="2:19" ht="21" x14ac:dyDescent="0.3">
      <c r="B14" s="122">
        <v>6</v>
      </c>
      <c r="C14" s="124" t="s">
        <v>214</v>
      </c>
      <c r="D14" s="125"/>
      <c r="E14" s="126"/>
      <c r="F14" s="20" t="str">
        <f ca="1">INDIRECT(ADDRESS(20,7))&amp;":"&amp;INDIRECT(ADDRESS(20,6))</f>
        <v>9:10</v>
      </c>
      <c r="G14" s="22" t="str">
        <f ca="1">INDIRECT(ADDRESS(30,7))&amp;":"&amp;INDIRECT(ADDRESS(30,6))</f>
        <v>13:2</v>
      </c>
      <c r="H14" s="22" t="str">
        <f ca="1">INDIRECT(ADDRESS(40,7))&amp;":"&amp;INDIRECT(ADDRESS(40,6))</f>
        <v>5:4</v>
      </c>
      <c r="I14" s="22" t="str">
        <f ca="1">INDIRECT(ADDRESS(25,6))&amp;":"&amp;INDIRECT(ADDRESS(25,7))</f>
        <v>13:5</v>
      </c>
      <c r="J14" s="22" t="str">
        <f ca="1">INDIRECT(ADDRESS(35,6))&amp;":"&amp;INDIRECT(ADDRESS(35,7))</f>
        <v>8:7</v>
      </c>
      <c r="K14" s="26" t="s">
        <v>124</v>
      </c>
      <c r="L14" s="121">
        <f ca="1">IF(COUNT(F15:K15)=0,"",COUNTIF(F15:K15,"&gt;0")+0.5*COUNTIF(F15:K15,0))</f>
        <v>4</v>
      </c>
      <c r="M14" s="18"/>
      <c r="N14" s="123">
        <v>1</v>
      </c>
    </row>
    <row r="15" spans="2:19" ht="21.6" thickBot="1" x14ac:dyDescent="0.35">
      <c r="B15" s="132"/>
      <c r="C15" s="133"/>
      <c r="D15" s="134"/>
      <c r="E15" s="135"/>
      <c r="F15" s="27">
        <f ca="1">IF(LEN(INDIRECT(ADDRESS(ROW()-1, COLUMN())))=1,"",INDIRECT(ADDRESS(20,7))-INDIRECT(ADDRESS(20,6)))</f>
        <v>-1</v>
      </c>
      <c r="G15" s="28">
        <f ca="1">IF(LEN(INDIRECT(ADDRESS(ROW()-1, COLUMN())))=1,"",INDIRECT(ADDRESS(30,7))-INDIRECT(ADDRESS(30,6)))</f>
        <v>11</v>
      </c>
      <c r="H15" s="28">
        <f ca="1">IF(LEN(INDIRECT(ADDRESS(ROW()-1, COLUMN())))=1,"",INDIRECT(ADDRESS(40,7))-INDIRECT(ADDRESS(40,6)))</f>
        <v>1</v>
      </c>
      <c r="I15" s="28">
        <f ca="1">IF(LEN(INDIRECT(ADDRESS(ROW()-1, COLUMN())))=1,"",INDIRECT(ADDRESS(25,6))-INDIRECT(ADDRESS(25,7)))</f>
        <v>8</v>
      </c>
      <c r="J15" s="28">
        <f ca="1">IF(LEN(INDIRECT(ADDRESS(ROW()-1, COLUMN())))=1,"",INDIRECT(ADDRESS(35,6))-INDIRECT(ADDRESS(35,7)))</f>
        <v>1</v>
      </c>
      <c r="K15" s="29" t="s">
        <v>124</v>
      </c>
      <c r="L15" s="136"/>
      <c r="M15" s="28">
        <f ca="1">IF(COUNT(F15:K15)=0,"",SUM(F15:K15))</f>
        <v>20</v>
      </c>
      <c r="N15" s="127"/>
    </row>
    <row r="16" spans="2:19" x14ac:dyDescent="0.3">
      <c r="M16"/>
    </row>
    <row r="17" spans="2:13" x14ac:dyDescent="0.3">
      <c r="M17"/>
    </row>
    <row r="18" spans="2:13" x14ac:dyDescent="0.3">
      <c r="M18"/>
    </row>
    <row r="19" spans="2:13" ht="21.6" thickBot="1" x14ac:dyDescent="0.35">
      <c r="B19" s="128" t="s">
        <v>125</v>
      </c>
      <c r="C19" s="128"/>
      <c r="D19" s="128"/>
      <c r="E19" s="128"/>
      <c r="F19" s="128"/>
      <c r="G19" s="128"/>
      <c r="H19" s="128"/>
      <c r="I19" s="128"/>
      <c r="J19" s="128"/>
      <c r="K19" s="128"/>
      <c r="M19"/>
    </row>
    <row r="20" spans="2:13" ht="18.600000000000001" thickBot="1" x14ac:dyDescent="0.35">
      <c r="B20" s="30">
        <v>1</v>
      </c>
      <c r="C20" s="129" t="str">
        <f ca="1">IF(ISBLANK(INDIRECT(ADDRESS(B20*2+2,3))),"",INDIRECT(ADDRESS(B20*2+2,3)))</f>
        <v>Крафт</v>
      </c>
      <c r="D20" s="129"/>
      <c r="E20" s="130"/>
      <c r="F20" s="31">
        <v>10</v>
      </c>
      <c r="G20" s="32">
        <v>9</v>
      </c>
      <c r="H20" s="131" t="str">
        <f ca="1">IF(ISBLANK(INDIRECT(ADDRESS(K20*2+2,3))),"",INDIRECT(ADDRESS(K20*2+2,3)))</f>
        <v>двое</v>
      </c>
      <c r="I20" s="129"/>
      <c r="J20" s="129"/>
      <c r="K20" s="30">
        <v>6</v>
      </c>
      <c r="L20" s="35" t="s">
        <v>126</v>
      </c>
      <c r="M20" s="36">
        <v>7</v>
      </c>
    </row>
    <row r="21" spans="2:13" ht="18.600000000000001" thickBot="1" x14ac:dyDescent="0.35">
      <c r="B21" s="30">
        <v>2</v>
      </c>
      <c r="C21" s="129" t="str">
        <f ca="1">IF(ISBLANK(INDIRECT(ADDRESS(B21*2+2,3))),"",INDIRECT(ADDRESS(B21*2+2,3)))</f>
        <v>НП</v>
      </c>
      <c r="D21" s="129"/>
      <c r="E21" s="130"/>
      <c r="F21" s="31">
        <v>4</v>
      </c>
      <c r="G21" s="32">
        <v>13</v>
      </c>
      <c r="H21" s="131" t="str">
        <f ca="1">IF(ISBLANK(INDIRECT(ADDRESS(K21*2+2,3))),"",INDIRECT(ADDRESS(K21*2+2,3)))</f>
        <v>Nest</v>
      </c>
      <c r="I21" s="129"/>
      <c r="J21" s="129"/>
      <c r="K21" s="30">
        <v>5</v>
      </c>
      <c r="L21" s="35" t="s">
        <v>126</v>
      </c>
      <c r="M21" s="36">
        <v>8</v>
      </c>
    </row>
    <row r="22" spans="2:13" ht="18.600000000000001" thickBot="1" x14ac:dyDescent="0.35">
      <c r="B22" s="30">
        <v>3</v>
      </c>
      <c r="C22" s="129" t="str">
        <f ca="1">IF(ISBLANK(INDIRECT(ADDRESS(B22*2+2,3))),"",INDIRECT(ADDRESS(B22*2+2,3)))</f>
        <v>Акулы</v>
      </c>
      <c r="D22" s="129"/>
      <c r="E22" s="130"/>
      <c r="F22" s="31">
        <v>12</v>
      </c>
      <c r="G22" s="32">
        <v>4</v>
      </c>
      <c r="H22" s="131" t="str">
        <f ca="1">IF(ISBLANK(INDIRECT(ADDRESS(K22*2+2,3))),"",INDIRECT(ADDRESS(K22*2+2,3)))</f>
        <v>Прямулин</v>
      </c>
      <c r="I22" s="129"/>
      <c r="J22" s="129"/>
      <c r="K22" s="30">
        <v>4</v>
      </c>
      <c r="L22" s="35" t="s">
        <v>126</v>
      </c>
      <c r="M22" s="36">
        <v>9</v>
      </c>
    </row>
    <row r="23" spans="2:13" ht="30" customHeight="1" x14ac:dyDescent="0.3"/>
    <row r="24" spans="2:13" ht="21.6" thickBot="1" x14ac:dyDescent="0.35">
      <c r="B24" s="128" t="s">
        <v>127</v>
      </c>
      <c r="C24" s="128"/>
      <c r="D24" s="128"/>
      <c r="E24" s="128"/>
      <c r="F24" s="128"/>
      <c r="G24" s="128"/>
      <c r="H24" s="128"/>
      <c r="I24" s="128"/>
      <c r="J24" s="128"/>
      <c r="K24" s="128"/>
    </row>
    <row r="25" spans="2:13" ht="18.600000000000001" thickBot="1" x14ac:dyDescent="0.35">
      <c r="B25" s="30">
        <v>6</v>
      </c>
      <c r="C25" s="129" t="str">
        <f ca="1">IF(ISBLANK(INDIRECT(ADDRESS(B25*2+2,3))),"",INDIRECT(ADDRESS(B25*2+2,3)))</f>
        <v>двое</v>
      </c>
      <c r="D25" s="129"/>
      <c r="E25" s="130"/>
      <c r="F25" s="31">
        <v>13</v>
      </c>
      <c r="G25" s="32">
        <v>5</v>
      </c>
      <c r="H25" s="131" t="str">
        <f ca="1">IF(ISBLANK(INDIRECT(ADDRESS(K25*2+2,3))),"",INDIRECT(ADDRESS(K25*2+2,3)))</f>
        <v>Прямулин</v>
      </c>
      <c r="I25" s="129"/>
      <c r="J25" s="129"/>
      <c r="K25" s="30">
        <v>4</v>
      </c>
      <c r="L25" s="35" t="s">
        <v>126</v>
      </c>
      <c r="M25" s="36">
        <v>13</v>
      </c>
    </row>
    <row r="26" spans="2:13" ht="18.600000000000001" thickBot="1" x14ac:dyDescent="0.35">
      <c r="B26" s="30">
        <v>5</v>
      </c>
      <c r="C26" s="129" t="str">
        <f ca="1">IF(ISBLANK(INDIRECT(ADDRESS(B26*2+2,3))),"",INDIRECT(ADDRESS(B26*2+2,3)))</f>
        <v>Nest</v>
      </c>
      <c r="D26" s="129"/>
      <c r="E26" s="130"/>
      <c r="F26" s="31">
        <v>4</v>
      </c>
      <c r="G26" s="32">
        <v>10</v>
      </c>
      <c r="H26" s="131" t="str">
        <f ca="1">IF(ISBLANK(INDIRECT(ADDRESS(K26*2+2,3))),"",INDIRECT(ADDRESS(K26*2+2,3)))</f>
        <v>Акулы</v>
      </c>
      <c r="I26" s="129"/>
      <c r="J26" s="129"/>
      <c r="K26" s="30">
        <v>3</v>
      </c>
      <c r="L26" s="35" t="s">
        <v>126</v>
      </c>
      <c r="M26" s="36">
        <v>14</v>
      </c>
    </row>
    <row r="27" spans="2:13" ht="18.600000000000001" thickBot="1" x14ac:dyDescent="0.35">
      <c r="B27" s="30">
        <v>1</v>
      </c>
      <c r="C27" s="129" t="str">
        <f ca="1">IF(ISBLANK(INDIRECT(ADDRESS(B27*2+2,3))),"",INDIRECT(ADDRESS(B27*2+2,3)))</f>
        <v>Крафт</v>
      </c>
      <c r="D27" s="129"/>
      <c r="E27" s="130"/>
      <c r="F27" s="31">
        <v>13</v>
      </c>
      <c r="G27" s="32">
        <v>7</v>
      </c>
      <c r="H27" s="131" t="str">
        <f ca="1">IF(ISBLANK(INDIRECT(ADDRESS(K27*2+2,3))),"",INDIRECT(ADDRESS(K27*2+2,3)))</f>
        <v>НП</v>
      </c>
      <c r="I27" s="129"/>
      <c r="J27" s="129"/>
      <c r="K27" s="30">
        <v>2</v>
      </c>
      <c r="L27" s="35" t="s">
        <v>126</v>
      </c>
      <c r="M27" s="36">
        <v>15</v>
      </c>
    </row>
    <row r="28" spans="2:13" ht="30" customHeight="1" x14ac:dyDescent="0.3"/>
    <row r="29" spans="2:13" ht="21.6" thickBot="1" x14ac:dyDescent="0.35">
      <c r="B29" s="128" t="s">
        <v>128</v>
      </c>
      <c r="C29" s="128"/>
      <c r="D29" s="128"/>
      <c r="E29" s="128"/>
      <c r="F29" s="128"/>
      <c r="G29" s="128"/>
      <c r="H29" s="128"/>
      <c r="I29" s="128"/>
      <c r="J29" s="128"/>
      <c r="K29" s="128"/>
    </row>
    <row r="30" spans="2:13" ht="18.600000000000001" thickBot="1" x14ac:dyDescent="0.35">
      <c r="B30" s="30">
        <v>2</v>
      </c>
      <c r="C30" s="129" t="str">
        <f ca="1">IF(ISBLANK(INDIRECT(ADDRESS(B30*2+2,3))),"",INDIRECT(ADDRESS(B30*2+2,3)))</f>
        <v>НП</v>
      </c>
      <c r="D30" s="129"/>
      <c r="E30" s="130"/>
      <c r="F30" s="31">
        <v>2</v>
      </c>
      <c r="G30" s="32">
        <v>13</v>
      </c>
      <c r="H30" s="131" t="str">
        <f ca="1">IF(ISBLANK(INDIRECT(ADDRESS(K30*2+2,3))),"",INDIRECT(ADDRESS(K30*2+2,3)))</f>
        <v>двое</v>
      </c>
      <c r="I30" s="129"/>
      <c r="J30" s="129"/>
      <c r="K30" s="30">
        <v>6</v>
      </c>
      <c r="L30" s="35" t="s">
        <v>126</v>
      </c>
      <c r="M30" s="36">
        <v>16</v>
      </c>
    </row>
    <row r="31" spans="2:13" ht="18.600000000000001" thickBot="1" x14ac:dyDescent="0.35">
      <c r="B31" s="30">
        <v>3</v>
      </c>
      <c r="C31" s="129" t="str">
        <f ca="1">IF(ISBLANK(INDIRECT(ADDRESS(B31*2+2,3))),"",INDIRECT(ADDRESS(B31*2+2,3)))</f>
        <v>Акулы</v>
      </c>
      <c r="D31" s="129"/>
      <c r="E31" s="130"/>
      <c r="F31" s="31">
        <v>13</v>
      </c>
      <c r="G31" s="32">
        <v>0</v>
      </c>
      <c r="H31" s="131" t="str">
        <f ca="1">IF(ISBLANK(INDIRECT(ADDRESS(K31*2+2,3))),"",INDIRECT(ADDRESS(K31*2+2,3)))</f>
        <v>Крафт</v>
      </c>
      <c r="I31" s="129"/>
      <c r="J31" s="129"/>
      <c r="K31" s="30">
        <v>1</v>
      </c>
      <c r="L31" s="35" t="s">
        <v>126</v>
      </c>
      <c r="M31" s="36">
        <v>17</v>
      </c>
    </row>
    <row r="32" spans="2:13" ht="18.600000000000001" thickBot="1" x14ac:dyDescent="0.35">
      <c r="B32" s="30">
        <v>4</v>
      </c>
      <c r="C32" s="129" t="str">
        <f ca="1">IF(ISBLANK(INDIRECT(ADDRESS(B32*2+2,3))),"",INDIRECT(ADDRESS(B32*2+2,3)))</f>
        <v>Прямулин</v>
      </c>
      <c r="D32" s="129"/>
      <c r="E32" s="130"/>
      <c r="F32" s="31">
        <v>13</v>
      </c>
      <c r="G32" s="32">
        <v>4</v>
      </c>
      <c r="H32" s="131" t="str">
        <f ca="1">IF(ISBLANK(INDIRECT(ADDRESS(K32*2+2,3))),"",INDIRECT(ADDRESS(K32*2+2,3)))</f>
        <v>Nest</v>
      </c>
      <c r="I32" s="129"/>
      <c r="J32" s="129"/>
      <c r="K32" s="30">
        <v>5</v>
      </c>
      <c r="L32" s="35" t="s">
        <v>126</v>
      </c>
      <c r="M32" s="36">
        <v>18</v>
      </c>
    </row>
    <row r="33" spans="2:13" ht="30" customHeight="1" x14ac:dyDescent="0.3"/>
    <row r="34" spans="2:13" ht="21.6" thickBot="1" x14ac:dyDescent="0.35">
      <c r="B34" s="128" t="s">
        <v>129</v>
      </c>
      <c r="C34" s="128"/>
      <c r="D34" s="128"/>
      <c r="E34" s="128"/>
      <c r="F34" s="128"/>
      <c r="G34" s="128"/>
      <c r="H34" s="128"/>
      <c r="I34" s="128"/>
      <c r="J34" s="128"/>
      <c r="K34" s="128"/>
    </row>
    <row r="35" spans="2:13" ht="18.600000000000001" thickBot="1" x14ac:dyDescent="0.35">
      <c r="B35" s="30">
        <v>6</v>
      </c>
      <c r="C35" s="129" t="str">
        <f ca="1">IF(ISBLANK(INDIRECT(ADDRESS(B35*2+2,3))),"",INDIRECT(ADDRESS(B35*2+2,3)))</f>
        <v>двое</v>
      </c>
      <c r="D35" s="129"/>
      <c r="E35" s="130"/>
      <c r="F35" s="31">
        <v>8</v>
      </c>
      <c r="G35" s="32">
        <v>7</v>
      </c>
      <c r="H35" s="131" t="str">
        <f ca="1">IF(ISBLANK(INDIRECT(ADDRESS(K35*2+2,3))),"",INDIRECT(ADDRESS(K35*2+2,3)))</f>
        <v>Nest</v>
      </c>
      <c r="I35" s="129"/>
      <c r="J35" s="129"/>
      <c r="K35" s="30">
        <v>5</v>
      </c>
      <c r="L35" s="35" t="s">
        <v>126</v>
      </c>
      <c r="M35" s="36">
        <v>1</v>
      </c>
    </row>
    <row r="36" spans="2:13" ht="18.600000000000001" thickBot="1" x14ac:dyDescent="0.35">
      <c r="B36" s="30">
        <v>1</v>
      </c>
      <c r="C36" s="129" t="str">
        <f ca="1">IF(ISBLANK(INDIRECT(ADDRESS(B36*2+2,3))),"",INDIRECT(ADDRESS(B36*2+2,3)))</f>
        <v>Крафт</v>
      </c>
      <c r="D36" s="129"/>
      <c r="E36" s="130"/>
      <c r="F36" s="31">
        <v>7</v>
      </c>
      <c r="G36" s="32">
        <v>8</v>
      </c>
      <c r="H36" s="131" t="str">
        <f ca="1">IF(ISBLANK(INDIRECT(ADDRESS(K36*2+2,3))),"",INDIRECT(ADDRESS(K36*2+2,3)))</f>
        <v>Прямулин</v>
      </c>
      <c r="I36" s="129"/>
      <c r="J36" s="129"/>
      <c r="K36" s="30">
        <v>4</v>
      </c>
      <c r="L36" s="35" t="s">
        <v>126</v>
      </c>
      <c r="M36" s="36">
        <v>2</v>
      </c>
    </row>
    <row r="37" spans="2:13" ht="18.600000000000001" thickBot="1" x14ac:dyDescent="0.35">
      <c r="B37" s="30">
        <v>2</v>
      </c>
      <c r="C37" s="129" t="str">
        <f ca="1">IF(ISBLANK(INDIRECT(ADDRESS(B37*2+2,3))),"",INDIRECT(ADDRESS(B37*2+2,3)))</f>
        <v>НП</v>
      </c>
      <c r="D37" s="129"/>
      <c r="E37" s="130"/>
      <c r="F37" s="31">
        <v>7</v>
      </c>
      <c r="G37" s="32">
        <v>13</v>
      </c>
      <c r="H37" s="131" t="str">
        <f ca="1">IF(ISBLANK(INDIRECT(ADDRESS(K37*2+2,3))),"",INDIRECT(ADDRESS(K37*2+2,3)))</f>
        <v>Акулы</v>
      </c>
      <c r="I37" s="129"/>
      <c r="J37" s="129"/>
      <c r="K37" s="30">
        <v>3</v>
      </c>
      <c r="L37" s="35" t="s">
        <v>126</v>
      </c>
      <c r="M37" s="36">
        <v>3</v>
      </c>
    </row>
    <row r="38" spans="2:13" ht="30" customHeight="1" x14ac:dyDescent="0.3"/>
    <row r="39" spans="2:13" ht="21.6" thickBot="1" x14ac:dyDescent="0.35">
      <c r="B39" s="128" t="s">
        <v>130</v>
      </c>
      <c r="C39" s="128"/>
      <c r="D39" s="128"/>
      <c r="E39" s="128"/>
      <c r="F39" s="128"/>
      <c r="G39" s="128"/>
      <c r="H39" s="128"/>
      <c r="I39" s="128"/>
      <c r="J39" s="128"/>
      <c r="K39" s="128"/>
    </row>
    <row r="40" spans="2:13" ht="18.600000000000001" thickBot="1" x14ac:dyDescent="0.35">
      <c r="B40" s="30">
        <v>3</v>
      </c>
      <c r="C40" s="129" t="str">
        <f ca="1">IF(ISBLANK(INDIRECT(ADDRESS(B40*2+2,3))),"",INDIRECT(ADDRESS(B40*2+2,3)))</f>
        <v>Акулы</v>
      </c>
      <c r="D40" s="129"/>
      <c r="E40" s="130"/>
      <c r="F40" s="31">
        <v>4</v>
      </c>
      <c r="G40" s="32">
        <v>5</v>
      </c>
      <c r="H40" s="131" t="str">
        <f ca="1">IF(ISBLANK(INDIRECT(ADDRESS(K40*2+2,3))),"",INDIRECT(ADDRESS(K40*2+2,3)))</f>
        <v>двое</v>
      </c>
      <c r="I40" s="129"/>
      <c r="J40" s="129"/>
      <c r="K40" s="30">
        <v>6</v>
      </c>
      <c r="L40" s="35" t="s">
        <v>126</v>
      </c>
      <c r="M40" s="36">
        <v>10</v>
      </c>
    </row>
    <row r="41" spans="2:13" ht="18.600000000000001" thickBot="1" x14ac:dyDescent="0.35">
      <c r="B41" s="30">
        <v>4</v>
      </c>
      <c r="C41" s="129" t="str">
        <f ca="1">IF(ISBLANK(INDIRECT(ADDRESS(B41*2+2,3))),"",INDIRECT(ADDRESS(B41*2+2,3)))</f>
        <v>Прямулин</v>
      </c>
      <c r="D41" s="129"/>
      <c r="E41" s="130"/>
      <c r="F41" s="31">
        <v>9</v>
      </c>
      <c r="G41" s="32">
        <v>11</v>
      </c>
      <c r="H41" s="131" t="str">
        <f ca="1">IF(ISBLANK(INDIRECT(ADDRESS(K41*2+2,3))),"",INDIRECT(ADDRESS(K41*2+2,3)))</f>
        <v>НП</v>
      </c>
      <c r="I41" s="129"/>
      <c r="J41" s="129"/>
      <c r="K41" s="30">
        <v>2</v>
      </c>
      <c r="L41" s="35" t="s">
        <v>126</v>
      </c>
      <c r="M41" s="36">
        <v>11</v>
      </c>
    </row>
    <row r="42" spans="2:13" ht="18.600000000000001" thickBot="1" x14ac:dyDescent="0.35">
      <c r="B42" s="30">
        <v>5</v>
      </c>
      <c r="C42" s="129" t="str">
        <f ca="1">IF(ISBLANK(INDIRECT(ADDRESS(B42*2+2,3))),"",INDIRECT(ADDRESS(B42*2+2,3)))</f>
        <v>Nest</v>
      </c>
      <c r="D42" s="129"/>
      <c r="E42" s="130"/>
      <c r="F42" s="31">
        <v>4</v>
      </c>
      <c r="G42" s="32">
        <v>13</v>
      </c>
      <c r="H42" s="131" t="str">
        <f ca="1">IF(ISBLANK(INDIRECT(ADDRESS(K42*2+2,3))),"",INDIRECT(ADDRESS(K42*2+2,3)))</f>
        <v>Крафт</v>
      </c>
      <c r="I42" s="129"/>
      <c r="J42" s="129"/>
      <c r="K42" s="30">
        <v>1</v>
      </c>
      <c r="L42" s="35" t="s">
        <v>126</v>
      </c>
      <c r="M42" s="36">
        <v>12</v>
      </c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A56D9-CA43-47D6-9F3F-620159A69DFD}">
  <dimension ref="A1:Q42"/>
  <sheetViews>
    <sheetView workbookViewId="0">
      <selection activeCell="R9" sqref="R9"/>
    </sheetView>
  </sheetViews>
  <sheetFormatPr defaultRowHeight="14.4" x14ac:dyDescent="0.3"/>
  <cols>
    <col min="1" max="1" width="4" style="7" customWidth="1"/>
    <col min="2" max="12" width="10.33203125" customWidth="1"/>
    <col min="13" max="13" width="10.33203125" style="34" customWidth="1"/>
    <col min="14" max="15" width="10.33203125" customWidth="1"/>
  </cols>
  <sheetData>
    <row r="1" spans="2:14" ht="46.2" x14ac:dyDescent="0.3">
      <c r="B1" s="108" t="s">
        <v>132</v>
      </c>
      <c r="C1" s="108"/>
      <c r="D1" s="108"/>
      <c r="E1" s="108"/>
      <c r="F1" s="108"/>
      <c r="G1" s="108"/>
      <c r="H1" s="108"/>
      <c r="I1" s="108"/>
      <c r="J1" s="108"/>
      <c r="K1" s="108"/>
      <c r="M1"/>
    </row>
    <row r="2" spans="2:14" ht="15" thickBot="1" x14ac:dyDescent="0.35">
      <c r="M2"/>
    </row>
    <row r="3" spans="2:14" ht="15" thickBot="1" x14ac:dyDescent="0.35">
      <c r="B3" s="8"/>
      <c r="C3" s="109" t="s">
        <v>120</v>
      </c>
      <c r="D3" s="110"/>
      <c r="E3" s="111"/>
      <c r="F3" s="9">
        <v>1</v>
      </c>
      <c r="G3" s="9">
        <v>2</v>
      </c>
      <c r="H3" s="9">
        <v>3</v>
      </c>
      <c r="I3" s="10">
        <v>4</v>
      </c>
      <c r="J3" s="10">
        <v>5</v>
      </c>
      <c r="K3" s="10">
        <v>6</v>
      </c>
      <c r="L3" s="11" t="s">
        <v>121</v>
      </c>
      <c r="M3" s="9" t="s">
        <v>122</v>
      </c>
      <c r="N3" s="12" t="s">
        <v>123</v>
      </c>
    </row>
    <row r="4" spans="2:14" ht="21" x14ac:dyDescent="0.3">
      <c r="B4" s="112">
        <v>1</v>
      </c>
      <c r="C4" s="114" t="s">
        <v>176</v>
      </c>
      <c r="D4" s="115"/>
      <c r="E4" s="116"/>
      <c r="F4" s="13" t="s">
        <v>124</v>
      </c>
      <c r="G4" s="14" t="str">
        <f ca="1">INDIRECT(ADDRESS(27,6))&amp;":"&amp;INDIRECT(ADDRESS(27,7))</f>
        <v>0:13</v>
      </c>
      <c r="H4" s="14" t="str">
        <f ca="1">INDIRECT(ADDRESS(31,7))&amp;":"&amp;INDIRECT(ADDRESS(31,6))</f>
        <v>13:0</v>
      </c>
      <c r="I4" s="14" t="str">
        <f ca="1">INDIRECT(ADDRESS(36,6))&amp;":"&amp;INDIRECT(ADDRESS(36,7))</f>
        <v>8:7</v>
      </c>
      <c r="J4" s="14" t="str">
        <f ca="1">INDIRECT(ADDRESS(42,7))&amp;":"&amp;INDIRECT(ADDRESS(42,6))</f>
        <v>:13</v>
      </c>
      <c r="K4" s="15" t="str">
        <f ca="1">INDIRECT(ADDRESS(20,6))&amp;":"&amp;INDIRECT(ADDRESS(20,7))</f>
        <v>7:13</v>
      </c>
      <c r="L4" s="120">
        <f ca="1">IF(COUNT(F5:K5)=0,"",COUNTIF(F5:K5,"&gt;0")+0.5*COUNTIF(F5:K5,0))</f>
        <v>2</v>
      </c>
      <c r="M4" s="16"/>
      <c r="N4" s="106">
        <v>4</v>
      </c>
    </row>
    <row r="5" spans="2:14" ht="21" x14ac:dyDescent="0.3">
      <c r="B5" s="113"/>
      <c r="C5" s="117"/>
      <c r="D5" s="118"/>
      <c r="E5" s="119"/>
      <c r="F5" s="17" t="s">
        <v>124</v>
      </c>
      <c r="G5" s="18">
        <f ca="1">IF(LEN(INDIRECT(ADDRESS(ROW()-1, COLUMN())))=1,"",INDIRECT(ADDRESS(27,6))-INDIRECT(ADDRESS(27,7)))</f>
        <v>-13</v>
      </c>
      <c r="H5" s="18">
        <f ca="1">IF(LEN(INDIRECT(ADDRESS(ROW()-1, COLUMN())))=1,"",INDIRECT(ADDRESS(31,7))-INDIRECT(ADDRESS(31,6)))</f>
        <v>13</v>
      </c>
      <c r="I5" s="18">
        <f ca="1">IF(LEN(INDIRECT(ADDRESS(ROW()-1, COLUMN())))=1,"",INDIRECT(ADDRESS(36,6))-INDIRECT(ADDRESS(36,7)))</f>
        <v>1</v>
      </c>
      <c r="J5" s="18">
        <f ca="1">IF(LEN(INDIRECT(ADDRESS(ROW()-1, COLUMN())))=1,"",INDIRECT(ADDRESS(42,7))-INDIRECT(ADDRESS(42,6)))</f>
        <v>-13</v>
      </c>
      <c r="K5" s="19">
        <f ca="1">IF(LEN(INDIRECT(ADDRESS(ROW()-1, COLUMN())))=1,"",INDIRECT(ADDRESS(20,6))-INDIRECT(ADDRESS(20,7)))</f>
        <v>-6</v>
      </c>
      <c r="L5" s="121"/>
      <c r="M5" s="18">
        <f ca="1">IF(COUNT(F5:K5)=0,"",SUM(F5:K5))</f>
        <v>-18</v>
      </c>
      <c r="N5" s="107"/>
    </row>
    <row r="6" spans="2:14" ht="21" x14ac:dyDescent="0.3">
      <c r="B6" s="122">
        <v>2</v>
      </c>
      <c r="C6" s="117" t="s">
        <v>182</v>
      </c>
      <c r="D6" s="118"/>
      <c r="E6" s="119"/>
      <c r="F6" s="20" t="str">
        <f ca="1">INDIRECT(ADDRESS(27,7))&amp;":"&amp;INDIRECT(ADDRESS(27,6))</f>
        <v>13:0</v>
      </c>
      <c r="G6" s="21" t="s">
        <v>124</v>
      </c>
      <c r="H6" s="22" t="str">
        <f ca="1">INDIRECT(ADDRESS(37,6))&amp;":"&amp;INDIRECT(ADDRESS(37,7))</f>
        <v>6:11</v>
      </c>
      <c r="I6" s="22" t="str">
        <f ca="1">INDIRECT(ADDRESS(41,7))&amp;":"&amp;INDIRECT(ADDRESS(41,6))</f>
        <v>5:9</v>
      </c>
      <c r="J6" s="22" t="str">
        <f ca="1">INDIRECT(ADDRESS(21,6))&amp;":"&amp;INDIRECT(ADDRESS(21,7))</f>
        <v>4:13</v>
      </c>
      <c r="K6" s="23" t="str">
        <f ca="1">INDIRECT(ADDRESS(30,6))&amp;":"&amp;INDIRECT(ADDRESS(30,7))</f>
        <v>4:12</v>
      </c>
      <c r="L6" s="121">
        <f ca="1">IF(COUNT(F7:K7)=0,"",COUNTIF(F7:K7,"&gt;0")+0.5*COUNTIF(F7:K7,0))</f>
        <v>1</v>
      </c>
      <c r="M6" s="18"/>
      <c r="N6" s="123">
        <v>6</v>
      </c>
    </row>
    <row r="7" spans="2:14" ht="21.6" thickBot="1" x14ac:dyDescent="0.35">
      <c r="B7" s="113"/>
      <c r="C7" s="117"/>
      <c r="D7" s="118"/>
      <c r="E7" s="119"/>
      <c r="F7" s="24">
        <f ca="1">IF(LEN(INDIRECT(ADDRESS(ROW()-1, COLUMN())))=1,"",INDIRECT(ADDRESS(27,7))-INDIRECT(ADDRESS(27,6)))</f>
        <v>13</v>
      </c>
      <c r="G7" s="25" t="s">
        <v>124</v>
      </c>
      <c r="H7" s="18">
        <f ca="1">IF(LEN(INDIRECT(ADDRESS(ROW()-1, COLUMN())))=1,"",INDIRECT(ADDRESS(37,6))-INDIRECT(ADDRESS(37,7)))</f>
        <v>-5</v>
      </c>
      <c r="I7" s="18">
        <f ca="1">IF(LEN(INDIRECT(ADDRESS(ROW()-1, COLUMN())))=1,"",INDIRECT(ADDRESS(41,7))-INDIRECT(ADDRESS(41,6)))</f>
        <v>-4</v>
      </c>
      <c r="J7" s="18">
        <f ca="1">IF(LEN(INDIRECT(ADDRESS(ROW()-1, COLUMN())))=1,"",INDIRECT(ADDRESS(21,6))-INDIRECT(ADDRESS(21,7)))</f>
        <v>-9</v>
      </c>
      <c r="K7" s="19">
        <f ca="1">IF(LEN(INDIRECT(ADDRESS(ROW()-1, COLUMN())))=1,"",INDIRECT(ADDRESS(30,6))-INDIRECT(ADDRESS(30,7)))</f>
        <v>-8</v>
      </c>
      <c r="L7" s="121"/>
      <c r="M7" s="18">
        <f ca="1">IF(COUNT(F7:K7)=0,"",SUM(F7:K7))</f>
        <v>-13</v>
      </c>
      <c r="N7" s="107"/>
    </row>
    <row r="8" spans="2:14" ht="21" customHeight="1" x14ac:dyDescent="0.3">
      <c r="B8" s="122">
        <v>3</v>
      </c>
      <c r="C8" s="137" t="s">
        <v>136</v>
      </c>
      <c r="D8" s="138"/>
      <c r="E8" s="139"/>
      <c r="F8" s="20" t="str">
        <f ca="1">INDIRECT(ADDRESS(31,6))&amp;":"&amp;INDIRECT(ADDRESS(31,7))</f>
        <v>0:13</v>
      </c>
      <c r="G8" s="22" t="str">
        <f ca="1">INDIRECT(ADDRESS(37,7))&amp;":"&amp;INDIRECT(ADDRESS(37,6))</f>
        <v>11:6</v>
      </c>
      <c r="H8" s="21" t="s">
        <v>124</v>
      </c>
      <c r="I8" s="22" t="str">
        <f ca="1">INDIRECT(ADDRESS(22,6))&amp;":"&amp;INDIRECT(ADDRESS(22,7))</f>
        <v>7:10</v>
      </c>
      <c r="J8" s="22" t="str">
        <f ca="1">INDIRECT(ADDRESS(26,7))&amp;":"&amp;INDIRECT(ADDRESS(26,6))</f>
        <v>1:13</v>
      </c>
      <c r="K8" s="23" t="str">
        <f ca="1">INDIRECT(ADDRESS(40,6))&amp;":"&amp;INDIRECT(ADDRESS(40,7))</f>
        <v>10:13</v>
      </c>
      <c r="L8" s="121">
        <f ca="1">IF(COUNT(F9:K9)=0,"",COUNTIF(F9:K9,"&gt;0")+0.5*COUNTIF(F9:K9,0))</f>
        <v>1</v>
      </c>
      <c r="M8" s="18"/>
      <c r="N8" s="123">
        <v>5</v>
      </c>
    </row>
    <row r="9" spans="2:14" ht="21" customHeight="1" x14ac:dyDescent="0.3">
      <c r="B9" s="113"/>
      <c r="C9" s="124"/>
      <c r="D9" s="125"/>
      <c r="E9" s="126"/>
      <c r="F9" s="24">
        <f ca="1">IF(LEN(INDIRECT(ADDRESS(ROW()-1, COLUMN())))=1,"",INDIRECT(ADDRESS(31,6))-INDIRECT(ADDRESS(31,7)))</f>
        <v>-13</v>
      </c>
      <c r="G9" s="18">
        <f ca="1">IF(LEN(INDIRECT(ADDRESS(ROW()-1, COLUMN())))=1,"",INDIRECT(ADDRESS(37,7))-INDIRECT(ADDRESS(37,6)))</f>
        <v>5</v>
      </c>
      <c r="H9" s="25" t="s">
        <v>124</v>
      </c>
      <c r="I9" s="18">
        <f ca="1">IF(LEN(INDIRECT(ADDRESS(ROW()-1, COLUMN())))=1,"",INDIRECT(ADDRESS(22,6))-INDIRECT(ADDRESS(22,7)))</f>
        <v>-3</v>
      </c>
      <c r="J9" s="18">
        <f ca="1">IF(LEN(INDIRECT(ADDRESS(ROW()-1, COLUMN())))=1,"",INDIRECT(ADDRESS(26,7))-INDIRECT(ADDRESS(26,6)))</f>
        <v>-12</v>
      </c>
      <c r="K9" s="19">
        <f ca="1">IF(LEN(INDIRECT(ADDRESS(ROW()-1, COLUMN())))=1,"",INDIRECT(ADDRESS(40,6))-INDIRECT(ADDRESS(40,7)))</f>
        <v>-3</v>
      </c>
      <c r="L9" s="121"/>
      <c r="M9" s="18">
        <f ca="1">IF(COUNT(F9:K9)=0,"",SUM(F9:K9))</f>
        <v>-26</v>
      </c>
      <c r="N9" s="107"/>
    </row>
    <row r="10" spans="2:14" ht="21" customHeight="1" x14ac:dyDescent="0.3">
      <c r="B10" s="122">
        <v>4</v>
      </c>
      <c r="C10" s="154" t="s">
        <v>195</v>
      </c>
      <c r="D10" s="155"/>
      <c r="E10" s="156"/>
      <c r="F10" s="20" t="str">
        <f ca="1">INDIRECT(ADDRESS(36,7))&amp;":"&amp;INDIRECT(ADDRESS(36,6))</f>
        <v>7:8</v>
      </c>
      <c r="G10" s="22" t="str">
        <f ca="1">INDIRECT(ADDRESS(41,6))&amp;":"&amp;INDIRECT(ADDRESS(41,7))</f>
        <v>9:5</v>
      </c>
      <c r="H10" s="22" t="str">
        <f ca="1">INDIRECT(ADDRESS(22,7))&amp;":"&amp;INDIRECT(ADDRESS(22,6))</f>
        <v>10:7</v>
      </c>
      <c r="I10" s="21" t="s">
        <v>124</v>
      </c>
      <c r="J10" s="22" t="str">
        <f ca="1">INDIRECT(ADDRESS(32,6))&amp;":"&amp;INDIRECT(ADDRESS(32,7))</f>
        <v>9:4</v>
      </c>
      <c r="K10" s="23" t="str">
        <f ca="1">INDIRECT(ADDRESS(25,7))&amp;":"&amp;INDIRECT(ADDRESS(25,6))</f>
        <v>0:13</v>
      </c>
      <c r="L10" s="121">
        <f ca="1">IF(COUNT(F11:K11)=0,"",COUNTIF(F11:K11,"&gt;0")+0.5*COUNTIF(F11:K11,0))</f>
        <v>3</v>
      </c>
      <c r="M10" s="18"/>
      <c r="N10" s="123">
        <v>2</v>
      </c>
    </row>
    <row r="11" spans="2:14" ht="21" customHeight="1" x14ac:dyDescent="0.3">
      <c r="B11" s="113"/>
      <c r="C11" s="157"/>
      <c r="D11" s="158"/>
      <c r="E11" s="159"/>
      <c r="F11" s="24">
        <f ca="1">IF(LEN(INDIRECT(ADDRESS(ROW()-1, COLUMN())))=1,"",INDIRECT(ADDRESS(36,7))-INDIRECT(ADDRESS(36,6)))</f>
        <v>-1</v>
      </c>
      <c r="G11" s="18">
        <f ca="1">IF(LEN(INDIRECT(ADDRESS(ROW()-1, COLUMN())))=1,"",INDIRECT(ADDRESS(41,6))-INDIRECT(ADDRESS(41,7)))</f>
        <v>4</v>
      </c>
      <c r="H11" s="18">
        <f ca="1">IF(LEN(INDIRECT(ADDRESS(ROW()-1, COLUMN())))=1,"",INDIRECT(ADDRESS(22,7))-INDIRECT(ADDRESS(22,6)))</f>
        <v>3</v>
      </c>
      <c r="I11" s="25" t="s">
        <v>124</v>
      </c>
      <c r="J11" s="18">
        <f ca="1">IF(LEN(INDIRECT(ADDRESS(ROW()-1, COLUMN())))=1,"",INDIRECT(ADDRESS(32,6))-INDIRECT(ADDRESS(32,7)))</f>
        <v>5</v>
      </c>
      <c r="K11" s="19">
        <f ca="1">IF(LEN(INDIRECT(ADDRESS(ROW()-1, COLUMN())))=1,"",INDIRECT(ADDRESS(25,7))-INDIRECT(ADDRESS(25,6)))</f>
        <v>-13</v>
      </c>
      <c r="L11" s="121"/>
      <c r="M11" s="18">
        <f ca="1">IF(COUNT(F11:K11)=0,"",SUM(F11:K11))</f>
        <v>-2</v>
      </c>
      <c r="N11" s="107"/>
    </row>
    <row r="12" spans="2:14" ht="21" x14ac:dyDescent="0.3">
      <c r="B12" s="122">
        <v>5</v>
      </c>
      <c r="C12" s="117" t="s">
        <v>205</v>
      </c>
      <c r="D12" s="118"/>
      <c r="E12" s="119"/>
      <c r="F12" s="20" t="str">
        <f ca="1">INDIRECT(ADDRESS(42,6))&amp;":"&amp;INDIRECT(ADDRESS(42,7))</f>
        <v>13:</v>
      </c>
      <c r="G12" s="22" t="str">
        <f ca="1">INDIRECT(ADDRESS(21,7))&amp;":"&amp;INDIRECT(ADDRESS(21,6))</f>
        <v>13:4</v>
      </c>
      <c r="H12" s="22" t="str">
        <f ca="1">INDIRECT(ADDRESS(26,6))&amp;":"&amp;INDIRECT(ADDRESS(26,7))</f>
        <v>13:1</v>
      </c>
      <c r="I12" s="22" t="str">
        <f ca="1">INDIRECT(ADDRESS(32,7))&amp;":"&amp;INDIRECT(ADDRESS(32,6))</f>
        <v>4:9</v>
      </c>
      <c r="J12" s="21" t="s">
        <v>124</v>
      </c>
      <c r="K12" s="23" t="str">
        <f ca="1">INDIRECT(ADDRESS(35,7))&amp;":"&amp;INDIRECT(ADDRESS(35,6))</f>
        <v>2:13</v>
      </c>
      <c r="L12" s="121">
        <f ca="1">IF(COUNT(F13:K13)=0,"",COUNTIF(F13:K13,"&gt;0")+0.5*COUNTIF(F13:K13,0))</f>
        <v>3</v>
      </c>
      <c r="M12" s="18"/>
      <c r="N12" s="123">
        <v>3</v>
      </c>
    </row>
    <row r="13" spans="2:14" ht="21" x14ac:dyDescent="0.3">
      <c r="B13" s="113"/>
      <c r="C13" s="117"/>
      <c r="D13" s="118"/>
      <c r="E13" s="119"/>
      <c r="F13" s="24">
        <f ca="1">IF(LEN(INDIRECT(ADDRESS(ROW()-1, COLUMN())))=1,"",INDIRECT(ADDRESS(42,6))-INDIRECT(ADDRESS(42,7)))</f>
        <v>13</v>
      </c>
      <c r="G13" s="18">
        <f ca="1">IF(LEN(INDIRECT(ADDRESS(ROW()-1, COLUMN())))=1,"",INDIRECT(ADDRESS(21,7))-INDIRECT(ADDRESS(21,6)))</f>
        <v>9</v>
      </c>
      <c r="H13" s="18">
        <f ca="1">IF(LEN(INDIRECT(ADDRESS(ROW()-1, COLUMN())))=1,"",INDIRECT(ADDRESS(26,6))-INDIRECT(ADDRESS(26,7)))</f>
        <v>12</v>
      </c>
      <c r="I13" s="18">
        <f ca="1">IF(LEN(INDIRECT(ADDRESS(ROW()-1, COLUMN())))=1,"",INDIRECT(ADDRESS(32,7))-INDIRECT(ADDRESS(32,6)))</f>
        <v>-5</v>
      </c>
      <c r="J13" s="25" t="s">
        <v>124</v>
      </c>
      <c r="K13" s="19">
        <f ca="1">IF(LEN(INDIRECT(ADDRESS(ROW()-1, COLUMN())))=1,"",INDIRECT(ADDRESS(35,7))-INDIRECT(ADDRESS(35,6)))</f>
        <v>-11</v>
      </c>
      <c r="L13" s="121"/>
      <c r="M13" s="18">
        <f ca="1">IF(COUNT(F13:K13)=0,"",SUM(F13:K13))</f>
        <v>18</v>
      </c>
      <c r="N13" s="107"/>
    </row>
    <row r="14" spans="2:14" ht="21" x14ac:dyDescent="0.3">
      <c r="B14" s="122">
        <v>6</v>
      </c>
      <c r="C14" s="124" t="s">
        <v>220</v>
      </c>
      <c r="D14" s="125"/>
      <c r="E14" s="126"/>
      <c r="F14" s="20" t="str">
        <f ca="1">INDIRECT(ADDRESS(20,7))&amp;":"&amp;INDIRECT(ADDRESS(20,6))</f>
        <v>13:7</v>
      </c>
      <c r="G14" s="22" t="str">
        <f ca="1">INDIRECT(ADDRESS(30,7))&amp;":"&amp;INDIRECT(ADDRESS(30,6))</f>
        <v>12:4</v>
      </c>
      <c r="H14" s="22" t="str">
        <f ca="1">INDIRECT(ADDRESS(40,7))&amp;":"&amp;INDIRECT(ADDRESS(40,6))</f>
        <v>13:10</v>
      </c>
      <c r="I14" s="22" t="str">
        <f ca="1">INDIRECT(ADDRESS(25,6))&amp;":"&amp;INDIRECT(ADDRESS(25,7))</f>
        <v>13:0</v>
      </c>
      <c r="J14" s="22" t="str">
        <f ca="1">INDIRECT(ADDRESS(35,6))&amp;":"&amp;INDIRECT(ADDRESS(35,7))</f>
        <v>13:2</v>
      </c>
      <c r="K14" s="26" t="s">
        <v>124</v>
      </c>
      <c r="L14" s="121">
        <f ca="1">IF(COUNT(F15:K15)=0,"",COUNTIF(F15:K15,"&gt;0")+0.5*COUNTIF(F15:K15,0))</f>
        <v>5</v>
      </c>
      <c r="M14" s="18"/>
      <c r="N14" s="123">
        <v>1</v>
      </c>
    </row>
    <row r="15" spans="2:14" ht="21.6" thickBot="1" x14ac:dyDescent="0.35">
      <c r="B15" s="132"/>
      <c r="C15" s="133"/>
      <c r="D15" s="134"/>
      <c r="E15" s="135"/>
      <c r="F15" s="27">
        <f ca="1">IF(LEN(INDIRECT(ADDRESS(ROW()-1, COLUMN())))=1,"",INDIRECT(ADDRESS(20,7))-INDIRECT(ADDRESS(20,6)))</f>
        <v>6</v>
      </c>
      <c r="G15" s="28">
        <f ca="1">IF(LEN(INDIRECT(ADDRESS(ROW()-1, COLUMN())))=1,"",INDIRECT(ADDRESS(30,7))-INDIRECT(ADDRESS(30,6)))</f>
        <v>8</v>
      </c>
      <c r="H15" s="28">
        <f ca="1">IF(LEN(INDIRECT(ADDRESS(ROW()-1, COLUMN())))=1,"",INDIRECT(ADDRESS(40,7))-INDIRECT(ADDRESS(40,6)))</f>
        <v>3</v>
      </c>
      <c r="I15" s="28">
        <f ca="1">IF(LEN(INDIRECT(ADDRESS(ROW()-1, COLUMN())))=1,"",INDIRECT(ADDRESS(25,6))-INDIRECT(ADDRESS(25,7)))</f>
        <v>13</v>
      </c>
      <c r="J15" s="28">
        <f ca="1">IF(LEN(INDIRECT(ADDRESS(ROW()-1, COLUMN())))=1,"",INDIRECT(ADDRESS(35,6))-INDIRECT(ADDRESS(35,7)))</f>
        <v>11</v>
      </c>
      <c r="K15" s="29" t="s">
        <v>124</v>
      </c>
      <c r="L15" s="136"/>
      <c r="M15" s="28">
        <f ca="1">IF(COUNT(F15:K15)=0,"",SUM(F15:K15))</f>
        <v>41</v>
      </c>
      <c r="N15" s="127"/>
    </row>
    <row r="16" spans="2:14" x14ac:dyDescent="0.3">
      <c r="M16"/>
    </row>
    <row r="17" spans="2:13" x14ac:dyDescent="0.3">
      <c r="M17"/>
    </row>
    <row r="18" spans="2:13" x14ac:dyDescent="0.3">
      <c r="M18"/>
    </row>
    <row r="19" spans="2:13" ht="21.6" thickBot="1" x14ac:dyDescent="0.35">
      <c r="B19" s="128" t="s">
        <v>125</v>
      </c>
      <c r="C19" s="128"/>
      <c r="D19" s="128"/>
      <c r="E19" s="128"/>
      <c r="F19" s="128"/>
      <c r="G19" s="128"/>
      <c r="H19" s="128"/>
      <c r="I19" s="128"/>
      <c r="J19" s="128"/>
      <c r="K19" s="128"/>
      <c r="M19"/>
    </row>
    <row r="20" spans="2:13" ht="18.600000000000001" thickBot="1" x14ac:dyDescent="0.35">
      <c r="B20" s="30">
        <v>1</v>
      </c>
      <c r="C20" s="129" t="str">
        <f ca="1">IF(ISBLANK(INDIRECT(ADDRESS(B20*2+2,3))),"",INDIRECT(ADDRESS(B20*2+2,3)))</f>
        <v>В.Крапление</v>
      </c>
      <c r="D20" s="129"/>
      <c r="E20" s="130"/>
      <c r="F20" s="31">
        <v>7</v>
      </c>
      <c r="G20" s="32">
        <v>13</v>
      </c>
      <c r="H20" s="131" t="str">
        <f ca="1">IF(ISBLANK(INDIRECT(ADDRESS(K20*2+2,3))),"",INDIRECT(ADDRESS(K20*2+2,3)))</f>
        <v>Звездец</v>
      </c>
      <c r="I20" s="129"/>
      <c r="J20" s="129"/>
      <c r="K20" s="30">
        <v>6</v>
      </c>
      <c r="L20" s="35" t="s">
        <v>126</v>
      </c>
      <c r="M20" s="36">
        <v>10</v>
      </c>
    </row>
    <row r="21" spans="2:13" ht="18.600000000000001" thickBot="1" x14ac:dyDescent="0.35">
      <c r="B21" s="30">
        <v>2</v>
      </c>
      <c r="C21" s="129" t="str">
        <f ca="1">IF(ISBLANK(INDIRECT(ADDRESS(B21*2+2,3))),"",INDIRECT(ADDRESS(B21*2+2,3)))</f>
        <v>СантаБарбара</v>
      </c>
      <c r="D21" s="129"/>
      <c r="E21" s="130"/>
      <c r="F21" s="31">
        <v>4</v>
      </c>
      <c r="G21" s="32">
        <v>13</v>
      </c>
      <c r="H21" s="131" t="str">
        <f ca="1">IF(ISBLANK(INDIRECT(ADDRESS(K21*2+2,3))),"",INDIRECT(ADDRESS(K21*2+2,3)))</f>
        <v>РедФокс</v>
      </c>
      <c r="I21" s="129"/>
      <c r="J21" s="129"/>
      <c r="K21" s="30">
        <v>5</v>
      </c>
      <c r="L21" s="35" t="s">
        <v>126</v>
      </c>
      <c r="M21" s="36">
        <v>11</v>
      </c>
    </row>
    <row r="22" spans="2:13" ht="18.600000000000001" thickBot="1" x14ac:dyDescent="0.35">
      <c r="B22" s="30">
        <v>3</v>
      </c>
      <c r="C22" s="129" t="str">
        <f ca="1">IF(ISBLANK(INDIRECT(ADDRESS(B22*2+2,3))),"",INDIRECT(ADDRESS(B22*2+2,3)))</f>
        <v>Бразилия</v>
      </c>
      <c r="D22" s="129"/>
      <c r="E22" s="130"/>
      <c r="F22" s="31">
        <v>7</v>
      </c>
      <c r="G22" s="32">
        <v>10</v>
      </c>
      <c r="H22" s="131" t="str">
        <f ca="1">IF(ISBLANK(INDIRECT(ADDRESS(K22*2+2,3))),"",INDIRECT(ADDRESS(K22*2+2,3)))</f>
        <v>Федотовский и П</v>
      </c>
      <c r="I22" s="129"/>
      <c r="J22" s="129"/>
      <c r="K22" s="30">
        <v>4</v>
      </c>
      <c r="L22" s="35" t="s">
        <v>126</v>
      </c>
      <c r="M22" s="36">
        <v>12</v>
      </c>
    </row>
    <row r="23" spans="2:13" ht="30" customHeight="1" x14ac:dyDescent="0.3"/>
    <row r="24" spans="2:13" ht="21.6" thickBot="1" x14ac:dyDescent="0.35">
      <c r="B24" s="128" t="s">
        <v>127</v>
      </c>
      <c r="C24" s="128"/>
      <c r="D24" s="128"/>
      <c r="E24" s="128"/>
      <c r="F24" s="128"/>
      <c r="G24" s="128"/>
      <c r="H24" s="128"/>
      <c r="I24" s="128"/>
      <c r="J24" s="128"/>
      <c r="K24" s="128"/>
    </row>
    <row r="25" spans="2:13" ht="18.600000000000001" thickBot="1" x14ac:dyDescent="0.35">
      <c r="B25" s="30">
        <v>6</v>
      </c>
      <c r="C25" s="129" t="str">
        <f ca="1">IF(ISBLANK(INDIRECT(ADDRESS(B25*2+2,3))),"",INDIRECT(ADDRESS(B25*2+2,3)))</f>
        <v>Звездец</v>
      </c>
      <c r="D25" s="129"/>
      <c r="E25" s="130"/>
      <c r="F25" s="31">
        <v>13</v>
      </c>
      <c r="G25" s="32">
        <v>0</v>
      </c>
      <c r="H25" s="131" t="str">
        <f ca="1">IF(ISBLANK(INDIRECT(ADDRESS(K25*2+2,3))),"",INDIRECT(ADDRESS(K25*2+2,3)))</f>
        <v>Федотовский и П</v>
      </c>
      <c r="I25" s="129"/>
      <c r="J25" s="129"/>
      <c r="K25" s="30">
        <v>4</v>
      </c>
      <c r="L25" s="35" t="s">
        <v>126</v>
      </c>
      <c r="M25" s="36">
        <v>16</v>
      </c>
    </row>
    <row r="26" spans="2:13" ht="18.600000000000001" thickBot="1" x14ac:dyDescent="0.35">
      <c r="B26" s="30">
        <v>5</v>
      </c>
      <c r="C26" s="129" t="str">
        <f ca="1">IF(ISBLANK(INDIRECT(ADDRESS(B26*2+2,3))),"",INDIRECT(ADDRESS(B26*2+2,3)))</f>
        <v>РедФокс</v>
      </c>
      <c r="D26" s="129"/>
      <c r="E26" s="130"/>
      <c r="F26" s="31">
        <v>13</v>
      </c>
      <c r="G26" s="32">
        <v>1</v>
      </c>
      <c r="H26" s="131" t="str">
        <f ca="1">IF(ISBLANK(INDIRECT(ADDRESS(K26*2+2,3))),"",INDIRECT(ADDRESS(K26*2+2,3)))</f>
        <v>Бразилия</v>
      </c>
      <c r="I26" s="129"/>
      <c r="J26" s="129"/>
      <c r="K26" s="30">
        <v>3</v>
      </c>
      <c r="L26" s="35" t="s">
        <v>126</v>
      </c>
      <c r="M26" s="36">
        <v>17</v>
      </c>
    </row>
    <row r="27" spans="2:13" ht="18.600000000000001" thickBot="1" x14ac:dyDescent="0.35">
      <c r="B27" s="30">
        <v>1</v>
      </c>
      <c r="C27" s="129" t="str">
        <f ca="1">IF(ISBLANK(INDIRECT(ADDRESS(B27*2+2,3))),"",INDIRECT(ADDRESS(B27*2+2,3)))</f>
        <v>В.Крапление</v>
      </c>
      <c r="D27" s="129"/>
      <c r="E27" s="130"/>
      <c r="F27" s="31">
        <v>0</v>
      </c>
      <c r="G27" s="32">
        <v>13</v>
      </c>
      <c r="H27" s="131" t="str">
        <f ca="1">IF(ISBLANK(INDIRECT(ADDRESS(K27*2+2,3))),"",INDIRECT(ADDRESS(K27*2+2,3)))</f>
        <v>СантаБарбара</v>
      </c>
      <c r="I27" s="129"/>
      <c r="J27" s="129"/>
      <c r="K27" s="30">
        <v>2</v>
      </c>
      <c r="L27" s="35" t="s">
        <v>126</v>
      </c>
      <c r="M27" s="36">
        <v>18</v>
      </c>
    </row>
    <row r="28" spans="2:13" ht="30" customHeight="1" x14ac:dyDescent="0.3"/>
    <row r="29" spans="2:13" ht="21.6" thickBot="1" x14ac:dyDescent="0.35">
      <c r="B29" s="128" t="s">
        <v>128</v>
      </c>
      <c r="C29" s="128"/>
      <c r="D29" s="128"/>
      <c r="E29" s="128"/>
      <c r="F29" s="128"/>
      <c r="G29" s="128"/>
      <c r="H29" s="128"/>
      <c r="I29" s="128"/>
      <c r="J29" s="128"/>
      <c r="K29" s="128"/>
    </row>
    <row r="30" spans="2:13" ht="18.600000000000001" thickBot="1" x14ac:dyDescent="0.35">
      <c r="B30" s="30">
        <v>2</v>
      </c>
      <c r="C30" s="129" t="str">
        <f ca="1">IF(ISBLANK(INDIRECT(ADDRESS(B30*2+2,3))),"",INDIRECT(ADDRESS(B30*2+2,3)))</f>
        <v>СантаБарбара</v>
      </c>
      <c r="D30" s="129"/>
      <c r="E30" s="130"/>
      <c r="F30" s="31">
        <v>4</v>
      </c>
      <c r="G30" s="32">
        <v>12</v>
      </c>
      <c r="H30" s="131" t="str">
        <f ca="1">IF(ISBLANK(INDIRECT(ADDRESS(K30*2+2,3))),"",INDIRECT(ADDRESS(K30*2+2,3)))</f>
        <v>Звездец</v>
      </c>
      <c r="I30" s="129"/>
      <c r="J30" s="129"/>
      <c r="K30" s="30">
        <v>6</v>
      </c>
      <c r="L30" s="35" t="s">
        <v>126</v>
      </c>
      <c r="M30" s="36">
        <v>1</v>
      </c>
    </row>
    <row r="31" spans="2:13" ht="18.600000000000001" thickBot="1" x14ac:dyDescent="0.35">
      <c r="B31" s="30">
        <v>3</v>
      </c>
      <c r="C31" s="129" t="str">
        <f ca="1">IF(ISBLANK(INDIRECT(ADDRESS(B31*2+2,3))),"",INDIRECT(ADDRESS(B31*2+2,3)))</f>
        <v>Бразилия</v>
      </c>
      <c r="D31" s="129"/>
      <c r="E31" s="130"/>
      <c r="F31" s="31">
        <v>0</v>
      </c>
      <c r="G31" s="32">
        <v>13</v>
      </c>
      <c r="H31" s="131" t="str">
        <f ca="1">IF(ISBLANK(INDIRECT(ADDRESS(K31*2+2,3))),"",INDIRECT(ADDRESS(K31*2+2,3)))</f>
        <v>В.Крапление</v>
      </c>
      <c r="I31" s="129"/>
      <c r="J31" s="129"/>
      <c r="K31" s="30">
        <v>1</v>
      </c>
      <c r="L31" s="35" t="s">
        <v>126</v>
      </c>
      <c r="M31" s="36">
        <v>2</v>
      </c>
    </row>
    <row r="32" spans="2:13" ht="18.600000000000001" thickBot="1" x14ac:dyDescent="0.35">
      <c r="B32" s="30">
        <v>4</v>
      </c>
      <c r="C32" s="129" t="str">
        <f ca="1">IF(ISBLANK(INDIRECT(ADDRESS(B32*2+2,3))),"",INDIRECT(ADDRESS(B32*2+2,3)))</f>
        <v>Федотовский и П</v>
      </c>
      <c r="D32" s="129"/>
      <c r="E32" s="130"/>
      <c r="F32" s="31">
        <v>9</v>
      </c>
      <c r="G32" s="32">
        <v>4</v>
      </c>
      <c r="H32" s="131" t="str">
        <f ca="1">IF(ISBLANK(INDIRECT(ADDRESS(K32*2+2,3))),"",INDIRECT(ADDRESS(K32*2+2,3)))</f>
        <v>РедФокс</v>
      </c>
      <c r="I32" s="129"/>
      <c r="J32" s="129"/>
      <c r="K32" s="30">
        <v>5</v>
      </c>
      <c r="L32" s="35" t="s">
        <v>126</v>
      </c>
      <c r="M32" s="36">
        <v>3</v>
      </c>
    </row>
    <row r="33" spans="2:17" ht="30" customHeight="1" x14ac:dyDescent="0.3"/>
    <row r="34" spans="2:17" ht="21.6" thickBot="1" x14ac:dyDescent="0.35">
      <c r="B34" s="128" t="s">
        <v>129</v>
      </c>
      <c r="C34" s="128"/>
      <c r="D34" s="128"/>
      <c r="E34" s="128"/>
      <c r="F34" s="128"/>
      <c r="G34" s="128"/>
      <c r="H34" s="128"/>
      <c r="I34" s="128"/>
      <c r="J34" s="128"/>
      <c r="K34" s="128"/>
    </row>
    <row r="35" spans="2:17" ht="18.600000000000001" thickBot="1" x14ac:dyDescent="0.35">
      <c r="B35" s="30">
        <v>6</v>
      </c>
      <c r="C35" s="129" t="str">
        <f ca="1">IF(ISBLANK(INDIRECT(ADDRESS(B35*2+2,3))),"",INDIRECT(ADDRESS(B35*2+2,3)))</f>
        <v>Звездец</v>
      </c>
      <c r="D35" s="129"/>
      <c r="E35" s="130"/>
      <c r="F35" s="31">
        <v>13</v>
      </c>
      <c r="G35" s="32">
        <v>2</v>
      </c>
      <c r="H35" s="131" t="str">
        <f ca="1">IF(ISBLANK(INDIRECT(ADDRESS(K35*2+2,3))),"",INDIRECT(ADDRESS(K35*2+2,3)))</f>
        <v>РедФокс</v>
      </c>
      <c r="I35" s="129"/>
      <c r="J35" s="129"/>
      <c r="K35" s="30">
        <v>5</v>
      </c>
      <c r="L35" s="35" t="s">
        <v>126</v>
      </c>
      <c r="M35" s="36">
        <v>4</v>
      </c>
    </row>
    <row r="36" spans="2:17" ht="18.600000000000001" thickBot="1" x14ac:dyDescent="0.4">
      <c r="B36" s="30">
        <v>1</v>
      </c>
      <c r="C36" s="129" t="str">
        <f ca="1">IF(ISBLANK(INDIRECT(ADDRESS(B36*2+2,3))),"",INDIRECT(ADDRESS(B36*2+2,3)))</f>
        <v>В.Крапление</v>
      </c>
      <c r="D36" s="129"/>
      <c r="E36" s="130"/>
      <c r="F36" s="31">
        <v>8</v>
      </c>
      <c r="G36" s="32">
        <v>7</v>
      </c>
      <c r="H36" s="131" t="str">
        <f ca="1">IF(ISBLANK(INDIRECT(ADDRESS(K36*2+2,3))),"",INDIRECT(ADDRESS(K36*2+2,3)))</f>
        <v>Федотовский и П</v>
      </c>
      <c r="I36" s="129"/>
      <c r="J36" s="129"/>
      <c r="K36" s="30">
        <v>4</v>
      </c>
      <c r="L36" s="35" t="s">
        <v>126</v>
      </c>
      <c r="M36" s="36">
        <v>5</v>
      </c>
      <c r="Q36" s="74" t="s">
        <v>240</v>
      </c>
    </row>
    <row r="37" spans="2:17" ht="18.600000000000001" thickBot="1" x14ac:dyDescent="0.35">
      <c r="B37" s="30">
        <v>2</v>
      </c>
      <c r="C37" s="129" t="str">
        <f ca="1">IF(ISBLANK(INDIRECT(ADDRESS(B37*2+2,3))),"",INDIRECT(ADDRESS(B37*2+2,3)))</f>
        <v>СантаБарбара</v>
      </c>
      <c r="D37" s="129"/>
      <c r="E37" s="130"/>
      <c r="F37" s="31">
        <v>6</v>
      </c>
      <c r="G37" s="32">
        <v>11</v>
      </c>
      <c r="H37" s="131" t="str">
        <f ca="1">IF(ISBLANK(INDIRECT(ADDRESS(K37*2+2,3))),"",INDIRECT(ADDRESS(K37*2+2,3)))</f>
        <v>Бразилия</v>
      </c>
      <c r="I37" s="129"/>
      <c r="J37" s="129"/>
      <c r="K37" s="30">
        <v>3</v>
      </c>
      <c r="L37" s="35" t="s">
        <v>126</v>
      </c>
      <c r="M37" s="36">
        <v>6</v>
      </c>
    </row>
    <row r="38" spans="2:17" ht="30" customHeight="1" x14ac:dyDescent="0.3"/>
    <row r="39" spans="2:17" ht="21.6" thickBot="1" x14ac:dyDescent="0.35">
      <c r="B39" s="128" t="s">
        <v>130</v>
      </c>
      <c r="C39" s="128"/>
      <c r="D39" s="128"/>
      <c r="E39" s="128"/>
      <c r="F39" s="128"/>
      <c r="G39" s="128"/>
      <c r="H39" s="128"/>
      <c r="I39" s="128"/>
      <c r="J39" s="128"/>
      <c r="K39" s="128"/>
    </row>
    <row r="40" spans="2:17" ht="18.600000000000001" thickBot="1" x14ac:dyDescent="0.35">
      <c r="B40" s="30">
        <v>3</v>
      </c>
      <c r="C40" s="129" t="str">
        <f ca="1">IF(ISBLANK(INDIRECT(ADDRESS(B40*2+2,3))),"",INDIRECT(ADDRESS(B40*2+2,3)))</f>
        <v>Бразилия</v>
      </c>
      <c r="D40" s="129"/>
      <c r="E40" s="130"/>
      <c r="F40" s="31">
        <v>10</v>
      </c>
      <c r="G40" s="32">
        <v>13</v>
      </c>
      <c r="H40" s="131" t="str">
        <f ca="1">IF(ISBLANK(INDIRECT(ADDRESS(K40*2+2,3))),"",INDIRECT(ADDRESS(K40*2+2,3)))</f>
        <v>Звездец</v>
      </c>
      <c r="I40" s="129"/>
      <c r="J40" s="129"/>
      <c r="K40" s="30">
        <v>6</v>
      </c>
      <c r="L40" s="35" t="s">
        <v>126</v>
      </c>
      <c r="M40" s="36">
        <v>7</v>
      </c>
    </row>
    <row r="41" spans="2:17" ht="18.600000000000001" thickBot="1" x14ac:dyDescent="0.35">
      <c r="B41" s="30">
        <v>4</v>
      </c>
      <c r="C41" s="129" t="str">
        <f ca="1">IF(ISBLANK(INDIRECT(ADDRESS(B41*2+2,3))),"",INDIRECT(ADDRESS(B41*2+2,3)))</f>
        <v>Федотовский и П</v>
      </c>
      <c r="D41" s="129"/>
      <c r="E41" s="130"/>
      <c r="F41" s="31">
        <v>9</v>
      </c>
      <c r="G41" s="32">
        <v>5</v>
      </c>
      <c r="H41" s="131" t="str">
        <f ca="1">IF(ISBLANK(INDIRECT(ADDRESS(K41*2+2,3))),"",INDIRECT(ADDRESS(K41*2+2,3)))</f>
        <v>СантаБарбара</v>
      </c>
      <c r="I41" s="129"/>
      <c r="J41" s="129"/>
      <c r="K41" s="30">
        <v>2</v>
      </c>
      <c r="L41" s="35" t="s">
        <v>126</v>
      </c>
      <c r="M41" s="36">
        <v>8</v>
      </c>
    </row>
    <row r="42" spans="2:17" ht="18.600000000000001" thickBot="1" x14ac:dyDescent="0.35">
      <c r="B42" s="30">
        <v>5</v>
      </c>
      <c r="C42" s="129" t="str">
        <f ca="1">IF(ISBLANK(INDIRECT(ADDRESS(B42*2+2,3))),"",INDIRECT(ADDRESS(B42*2+2,3)))</f>
        <v>РедФокс</v>
      </c>
      <c r="D42" s="129"/>
      <c r="E42" s="130"/>
      <c r="F42" s="31">
        <v>13</v>
      </c>
      <c r="G42" s="32"/>
      <c r="H42" s="131" t="str">
        <f ca="1">IF(ISBLANK(INDIRECT(ADDRESS(K42*2+2,3))),"",INDIRECT(ADDRESS(K42*2+2,3)))</f>
        <v>В.Крапление</v>
      </c>
      <c r="I42" s="129"/>
      <c r="J42" s="129"/>
      <c r="K42" s="30">
        <v>1</v>
      </c>
      <c r="L42" s="35" t="s">
        <v>126</v>
      </c>
      <c r="M42" s="36">
        <v>9</v>
      </c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7F639-7DB3-4C07-AADF-8B6DB380F2DF}">
  <dimension ref="A1:N42"/>
  <sheetViews>
    <sheetView workbookViewId="0">
      <selection activeCell="Q10" sqref="Q10"/>
    </sheetView>
  </sheetViews>
  <sheetFormatPr defaultRowHeight="14.4" x14ac:dyDescent="0.3"/>
  <cols>
    <col min="1" max="1" width="4" style="7" customWidth="1"/>
    <col min="2" max="2" width="8.77734375" customWidth="1"/>
    <col min="3" max="4" width="10.33203125" customWidth="1"/>
    <col min="5" max="5" width="7.109375" customWidth="1"/>
    <col min="6" max="12" width="10.33203125" customWidth="1"/>
    <col min="13" max="13" width="10.33203125" style="34" customWidth="1"/>
    <col min="14" max="15" width="10.33203125" customWidth="1"/>
  </cols>
  <sheetData>
    <row r="1" spans="2:14" ht="46.2" x14ac:dyDescent="0.3">
      <c r="B1" s="108" t="s">
        <v>133</v>
      </c>
      <c r="C1" s="108"/>
      <c r="D1" s="108"/>
      <c r="E1" s="108"/>
      <c r="F1" s="108"/>
      <c r="G1" s="108"/>
      <c r="H1" s="108"/>
      <c r="I1" s="108"/>
      <c r="J1" s="108"/>
      <c r="K1" s="108"/>
      <c r="M1"/>
    </row>
    <row r="2" spans="2:14" ht="15" thickBot="1" x14ac:dyDescent="0.35">
      <c r="M2"/>
    </row>
    <row r="3" spans="2:14" ht="15" thickBot="1" x14ac:dyDescent="0.35">
      <c r="B3" s="8"/>
      <c r="C3" s="109" t="s">
        <v>120</v>
      </c>
      <c r="D3" s="110"/>
      <c r="E3" s="111"/>
      <c r="F3" s="9">
        <v>1</v>
      </c>
      <c r="G3" s="9">
        <v>2</v>
      </c>
      <c r="H3" s="9">
        <v>3</v>
      </c>
      <c r="I3" s="10">
        <v>4</v>
      </c>
      <c r="J3" s="10">
        <v>5</v>
      </c>
      <c r="K3" s="10">
        <v>6</v>
      </c>
      <c r="L3" s="11" t="s">
        <v>121</v>
      </c>
      <c r="M3" s="9" t="s">
        <v>122</v>
      </c>
      <c r="N3" s="12" t="s">
        <v>123</v>
      </c>
    </row>
    <row r="4" spans="2:14" ht="21" x14ac:dyDescent="0.3">
      <c r="B4" s="112">
        <v>1</v>
      </c>
      <c r="C4" s="114" t="s">
        <v>207</v>
      </c>
      <c r="D4" s="115"/>
      <c r="E4" s="116"/>
      <c r="F4" s="13" t="s">
        <v>124</v>
      </c>
      <c r="G4" s="14" t="str">
        <f ca="1">INDIRECT(ADDRESS(27,6))&amp;":"&amp;INDIRECT(ADDRESS(27,7))</f>
        <v>13:7</v>
      </c>
      <c r="H4" s="14" t="str">
        <f ca="1">INDIRECT(ADDRESS(31,7))&amp;":"&amp;INDIRECT(ADDRESS(31,6))</f>
        <v>7:13</v>
      </c>
      <c r="I4" s="14" t="str">
        <f ca="1">INDIRECT(ADDRESS(36,6))&amp;":"&amp;INDIRECT(ADDRESS(36,7))</f>
        <v>8:7</v>
      </c>
      <c r="J4" s="14" t="str">
        <f ca="1">INDIRECT(ADDRESS(42,7))&amp;":"&amp;INDIRECT(ADDRESS(42,6))</f>
        <v>5:13</v>
      </c>
      <c r="K4" s="15" t="str">
        <f ca="1">INDIRECT(ADDRESS(20,6))&amp;":"&amp;INDIRECT(ADDRESS(20,7))</f>
        <v>9:12</v>
      </c>
      <c r="L4" s="120">
        <f ca="1">IF(COUNT(F5:K5)=0,"",COUNTIF(F5:K5,"&gt;0")+0.5*COUNTIF(F5:K5,0))</f>
        <v>2</v>
      </c>
      <c r="M4" s="16">
        <v>-7</v>
      </c>
      <c r="N4" s="106">
        <v>5</v>
      </c>
    </row>
    <row r="5" spans="2:14" ht="21" x14ac:dyDescent="0.3">
      <c r="B5" s="113"/>
      <c r="C5" s="117"/>
      <c r="D5" s="118"/>
      <c r="E5" s="119"/>
      <c r="F5" s="17" t="s">
        <v>124</v>
      </c>
      <c r="G5" s="18">
        <f ca="1">IF(LEN(INDIRECT(ADDRESS(ROW()-1, COLUMN())))=1,"",INDIRECT(ADDRESS(27,6))-INDIRECT(ADDRESS(27,7)))</f>
        <v>6</v>
      </c>
      <c r="H5" s="18">
        <f ca="1">IF(LEN(INDIRECT(ADDRESS(ROW()-1, COLUMN())))=1,"",INDIRECT(ADDRESS(31,7))-INDIRECT(ADDRESS(31,6)))</f>
        <v>-6</v>
      </c>
      <c r="I5" s="18">
        <f ca="1">IF(LEN(INDIRECT(ADDRESS(ROW()-1, COLUMN())))=1,"",INDIRECT(ADDRESS(36,6))-INDIRECT(ADDRESS(36,7)))</f>
        <v>1</v>
      </c>
      <c r="J5" s="18">
        <f ca="1">IF(LEN(INDIRECT(ADDRESS(ROW()-1, COLUMN())))=1,"",INDIRECT(ADDRESS(42,7))-INDIRECT(ADDRESS(42,6)))</f>
        <v>-8</v>
      </c>
      <c r="K5" s="19">
        <f ca="1">IF(LEN(INDIRECT(ADDRESS(ROW()-1, COLUMN())))=1,"",INDIRECT(ADDRESS(20,6))-INDIRECT(ADDRESS(20,7)))</f>
        <v>-3</v>
      </c>
      <c r="L5" s="121"/>
      <c r="M5" s="18">
        <f ca="1">IF(COUNT(F5:K5)=0,"",SUM(F5:K5))</f>
        <v>-10</v>
      </c>
      <c r="N5" s="107"/>
    </row>
    <row r="6" spans="2:14" ht="21" x14ac:dyDescent="0.3">
      <c r="B6" s="122">
        <v>2</v>
      </c>
      <c r="C6" s="117" t="s">
        <v>227</v>
      </c>
      <c r="D6" s="118"/>
      <c r="E6" s="119"/>
      <c r="F6" s="20" t="str">
        <f ca="1">INDIRECT(ADDRESS(27,7))&amp;":"&amp;INDIRECT(ADDRESS(27,6))</f>
        <v>7:13</v>
      </c>
      <c r="G6" s="21" t="s">
        <v>124</v>
      </c>
      <c r="H6" s="22" t="str">
        <f ca="1">INDIRECT(ADDRESS(37,6))&amp;":"&amp;INDIRECT(ADDRESS(37,7))</f>
        <v>10:11</v>
      </c>
      <c r="I6" s="22" t="str">
        <f ca="1">INDIRECT(ADDRESS(41,7))&amp;":"&amp;INDIRECT(ADDRESS(41,6))</f>
        <v>7:12</v>
      </c>
      <c r="J6" s="22" t="str">
        <f ca="1">INDIRECT(ADDRESS(21,6))&amp;":"&amp;INDIRECT(ADDRESS(21,7))</f>
        <v>9:10</v>
      </c>
      <c r="K6" s="23" t="str">
        <f ca="1">INDIRECT(ADDRESS(30,6))&amp;":"&amp;INDIRECT(ADDRESS(30,7))</f>
        <v>13:3</v>
      </c>
      <c r="L6" s="121">
        <f ca="1">IF(COUNT(F7:K7)=0,"",COUNTIF(F7:K7,"&gt;0")+0.5*COUNTIF(F7:K7,0))</f>
        <v>1</v>
      </c>
      <c r="M6" s="18"/>
      <c r="N6" s="123">
        <v>6</v>
      </c>
    </row>
    <row r="7" spans="2:14" ht="21" x14ac:dyDescent="0.3">
      <c r="B7" s="113"/>
      <c r="C7" s="117"/>
      <c r="D7" s="118"/>
      <c r="E7" s="119"/>
      <c r="F7" s="24">
        <f ca="1">IF(LEN(INDIRECT(ADDRESS(ROW()-1, COLUMN())))=1,"",INDIRECT(ADDRESS(27,7))-INDIRECT(ADDRESS(27,6)))</f>
        <v>-6</v>
      </c>
      <c r="G7" s="25" t="s">
        <v>124</v>
      </c>
      <c r="H7" s="18">
        <f ca="1">IF(LEN(INDIRECT(ADDRESS(ROW()-1, COLUMN())))=1,"",INDIRECT(ADDRESS(37,6))-INDIRECT(ADDRESS(37,7)))</f>
        <v>-1</v>
      </c>
      <c r="I7" s="18">
        <f ca="1">IF(LEN(INDIRECT(ADDRESS(ROW()-1, COLUMN())))=1,"",INDIRECT(ADDRESS(41,7))-INDIRECT(ADDRESS(41,6)))</f>
        <v>-5</v>
      </c>
      <c r="J7" s="18">
        <f ca="1">IF(LEN(INDIRECT(ADDRESS(ROW()-1, COLUMN())))=1,"",INDIRECT(ADDRESS(21,6))-INDIRECT(ADDRESS(21,7)))</f>
        <v>-1</v>
      </c>
      <c r="K7" s="19">
        <f ca="1">IF(LEN(INDIRECT(ADDRESS(ROW()-1, COLUMN())))=1,"",INDIRECT(ADDRESS(30,6))-INDIRECT(ADDRESS(30,7)))</f>
        <v>10</v>
      </c>
      <c r="L7" s="121"/>
      <c r="M7" s="18">
        <f ca="1">IF(COUNT(F7:K7)=0,"",SUM(F7:K7))</f>
        <v>-3</v>
      </c>
      <c r="N7" s="107"/>
    </row>
    <row r="8" spans="2:14" ht="21" x14ac:dyDescent="0.3">
      <c r="B8" s="122">
        <v>3</v>
      </c>
      <c r="C8" s="124" t="s">
        <v>137</v>
      </c>
      <c r="D8" s="125"/>
      <c r="E8" s="126"/>
      <c r="F8" s="20" t="str">
        <f ca="1">INDIRECT(ADDRESS(31,6))&amp;":"&amp;INDIRECT(ADDRESS(31,7))</f>
        <v>13:7</v>
      </c>
      <c r="G8" s="22" t="str">
        <f ca="1">INDIRECT(ADDRESS(37,7))&amp;":"&amp;INDIRECT(ADDRESS(37,6))</f>
        <v>11:10</v>
      </c>
      <c r="H8" s="21" t="s">
        <v>124</v>
      </c>
      <c r="I8" s="22" t="str">
        <f ca="1">INDIRECT(ADDRESS(22,6))&amp;":"&amp;INDIRECT(ADDRESS(22,7))</f>
        <v>13:4</v>
      </c>
      <c r="J8" s="22" t="str">
        <f ca="1">INDIRECT(ADDRESS(26,7))&amp;":"&amp;INDIRECT(ADDRESS(26,6))</f>
        <v>13:2</v>
      </c>
      <c r="K8" s="23" t="str">
        <f ca="1">INDIRECT(ADDRESS(40,6))&amp;":"&amp;INDIRECT(ADDRESS(40,7))</f>
        <v>4:13</v>
      </c>
      <c r="L8" s="121">
        <f ca="1">IF(COUNT(F9:K9)=0,"",COUNTIF(F9:K9,"&gt;0")+0.5*COUNTIF(F9:K9,0))</f>
        <v>4</v>
      </c>
      <c r="M8" s="18"/>
      <c r="N8" s="123">
        <v>2</v>
      </c>
    </row>
    <row r="9" spans="2:14" ht="21" x14ac:dyDescent="0.3">
      <c r="B9" s="113"/>
      <c r="C9" s="124"/>
      <c r="D9" s="125"/>
      <c r="E9" s="126"/>
      <c r="F9" s="24">
        <f ca="1">IF(LEN(INDIRECT(ADDRESS(ROW()-1, COLUMN())))=1,"",INDIRECT(ADDRESS(31,6))-INDIRECT(ADDRESS(31,7)))</f>
        <v>6</v>
      </c>
      <c r="G9" s="18">
        <f ca="1">IF(LEN(INDIRECT(ADDRESS(ROW()-1, COLUMN())))=1,"",INDIRECT(ADDRESS(37,7))-INDIRECT(ADDRESS(37,6)))</f>
        <v>1</v>
      </c>
      <c r="H9" s="25" t="s">
        <v>124</v>
      </c>
      <c r="I9" s="18">
        <f ca="1">IF(LEN(INDIRECT(ADDRESS(ROW()-1, COLUMN())))=1,"",INDIRECT(ADDRESS(22,6))-INDIRECT(ADDRESS(22,7)))</f>
        <v>9</v>
      </c>
      <c r="J9" s="18">
        <f ca="1">IF(LEN(INDIRECT(ADDRESS(ROW()-1, COLUMN())))=1,"",INDIRECT(ADDRESS(26,7))-INDIRECT(ADDRESS(26,6)))</f>
        <v>11</v>
      </c>
      <c r="K9" s="19">
        <f ca="1">IF(LEN(INDIRECT(ADDRESS(ROW()-1, COLUMN())))=1,"",INDIRECT(ADDRESS(40,6))-INDIRECT(ADDRESS(40,7)))</f>
        <v>-9</v>
      </c>
      <c r="L9" s="121"/>
      <c r="M9" s="18">
        <f ca="1">IF(COUNT(F9:K9)=0,"",SUM(F9:K9))</f>
        <v>18</v>
      </c>
      <c r="N9" s="107"/>
    </row>
    <row r="10" spans="2:14" ht="21" x14ac:dyDescent="0.3">
      <c r="B10" s="122">
        <v>4</v>
      </c>
      <c r="C10" s="117" t="s">
        <v>229</v>
      </c>
      <c r="D10" s="118"/>
      <c r="E10" s="119"/>
      <c r="F10" s="20" t="str">
        <f ca="1">INDIRECT(ADDRESS(36,7))&amp;":"&amp;INDIRECT(ADDRESS(36,6))</f>
        <v>7:8</v>
      </c>
      <c r="G10" s="22" t="str">
        <f ca="1">INDIRECT(ADDRESS(41,6))&amp;":"&amp;INDIRECT(ADDRESS(41,7))</f>
        <v>12:7</v>
      </c>
      <c r="H10" s="22" t="str">
        <f ca="1">INDIRECT(ADDRESS(22,7))&amp;":"&amp;INDIRECT(ADDRESS(22,6))</f>
        <v>4:13</v>
      </c>
      <c r="I10" s="21" t="s">
        <v>124</v>
      </c>
      <c r="J10" s="22" t="str">
        <f ca="1">INDIRECT(ADDRESS(32,6))&amp;":"&amp;INDIRECT(ADDRESS(32,7))</f>
        <v>8:7</v>
      </c>
      <c r="K10" s="23" t="str">
        <f ca="1">INDIRECT(ADDRESS(25,7))&amp;":"&amp;INDIRECT(ADDRESS(25,6))</f>
        <v>7:8</v>
      </c>
      <c r="L10" s="121">
        <f ca="1">IF(COUNT(F11:K11)=0,"",COUNTIF(F11:K11,"&gt;0")+0.5*COUNTIF(F11:K11,0))</f>
        <v>2</v>
      </c>
      <c r="M10" s="18">
        <v>0</v>
      </c>
      <c r="N10" s="123">
        <v>4</v>
      </c>
    </row>
    <row r="11" spans="2:14" ht="21" x14ac:dyDescent="0.3">
      <c r="B11" s="113"/>
      <c r="C11" s="117"/>
      <c r="D11" s="118"/>
      <c r="E11" s="119"/>
      <c r="F11" s="24">
        <f ca="1">IF(LEN(INDIRECT(ADDRESS(ROW()-1, COLUMN())))=1,"",INDIRECT(ADDRESS(36,7))-INDIRECT(ADDRESS(36,6)))</f>
        <v>-1</v>
      </c>
      <c r="G11" s="18">
        <f ca="1">IF(LEN(INDIRECT(ADDRESS(ROW()-1, COLUMN())))=1,"",INDIRECT(ADDRESS(41,6))-INDIRECT(ADDRESS(41,7)))</f>
        <v>5</v>
      </c>
      <c r="H11" s="18">
        <f ca="1">IF(LEN(INDIRECT(ADDRESS(ROW()-1, COLUMN())))=1,"",INDIRECT(ADDRESS(22,7))-INDIRECT(ADDRESS(22,6)))</f>
        <v>-9</v>
      </c>
      <c r="I11" s="25" t="s">
        <v>124</v>
      </c>
      <c r="J11" s="18">
        <f ca="1">IF(LEN(INDIRECT(ADDRESS(ROW()-1, COLUMN())))=1,"",INDIRECT(ADDRESS(32,6))-INDIRECT(ADDRESS(32,7)))</f>
        <v>1</v>
      </c>
      <c r="K11" s="19">
        <f ca="1">IF(LEN(INDIRECT(ADDRESS(ROW()-1, COLUMN())))=1,"",INDIRECT(ADDRESS(25,7))-INDIRECT(ADDRESS(25,6)))</f>
        <v>-1</v>
      </c>
      <c r="L11" s="121"/>
      <c r="M11" s="18">
        <f ca="1">IF(COUNT(F11:K11)=0,"",SUM(F11:K11))</f>
        <v>-5</v>
      </c>
      <c r="N11" s="107"/>
    </row>
    <row r="12" spans="2:14" ht="21" x14ac:dyDescent="0.3">
      <c r="B12" s="122">
        <v>5</v>
      </c>
      <c r="C12" s="117" t="s">
        <v>231</v>
      </c>
      <c r="D12" s="118"/>
      <c r="E12" s="119"/>
      <c r="F12" s="20" t="str">
        <f ca="1">INDIRECT(ADDRESS(42,6))&amp;":"&amp;INDIRECT(ADDRESS(42,7))</f>
        <v>13:5</v>
      </c>
      <c r="G12" s="22" t="str">
        <f ca="1">INDIRECT(ADDRESS(21,7))&amp;":"&amp;INDIRECT(ADDRESS(21,6))</f>
        <v>10:9</v>
      </c>
      <c r="H12" s="22" t="str">
        <f ca="1">INDIRECT(ADDRESS(26,6))&amp;":"&amp;INDIRECT(ADDRESS(26,7))</f>
        <v>2:13</v>
      </c>
      <c r="I12" s="22" t="str">
        <f ca="1">INDIRECT(ADDRESS(32,7))&amp;":"&amp;INDIRECT(ADDRESS(32,6))</f>
        <v>7:8</v>
      </c>
      <c r="J12" s="21" t="s">
        <v>124</v>
      </c>
      <c r="K12" s="23" t="str">
        <f ca="1">INDIRECT(ADDRESS(35,7))&amp;":"&amp;INDIRECT(ADDRESS(35,6))</f>
        <v>4:13</v>
      </c>
      <c r="L12" s="121">
        <f ca="1">IF(COUNT(F13:K13)=0,"",COUNTIF(F13:K13,"&gt;0")+0.5*COUNTIF(F13:K13,0))</f>
        <v>2</v>
      </c>
      <c r="M12" s="18">
        <v>7</v>
      </c>
      <c r="N12" s="123">
        <v>3</v>
      </c>
    </row>
    <row r="13" spans="2:14" ht="21" x14ac:dyDescent="0.3">
      <c r="B13" s="113"/>
      <c r="C13" s="117"/>
      <c r="D13" s="118"/>
      <c r="E13" s="119"/>
      <c r="F13" s="24">
        <f ca="1">IF(LEN(INDIRECT(ADDRESS(ROW()-1, COLUMN())))=1,"",INDIRECT(ADDRESS(42,6))-INDIRECT(ADDRESS(42,7)))</f>
        <v>8</v>
      </c>
      <c r="G13" s="18">
        <f ca="1">IF(LEN(INDIRECT(ADDRESS(ROW()-1, COLUMN())))=1,"",INDIRECT(ADDRESS(21,7))-INDIRECT(ADDRESS(21,6)))</f>
        <v>1</v>
      </c>
      <c r="H13" s="18">
        <f ca="1">IF(LEN(INDIRECT(ADDRESS(ROW()-1, COLUMN())))=1,"",INDIRECT(ADDRESS(26,6))-INDIRECT(ADDRESS(26,7)))</f>
        <v>-11</v>
      </c>
      <c r="I13" s="18">
        <f ca="1">IF(LEN(INDIRECT(ADDRESS(ROW()-1, COLUMN())))=1,"",INDIRECT(ADDRESS(32,7))-INDIRECT(ADDRESS(32,6)))</f>
        <v>-1</v>
      </c>
      <c r="J13" s="25" t="s">
        <v>124</v>
      </c>
      <c r="K13" s="19">
        <f ca="1">IF(LEN(INDIRECT(ADDRESS(ROW()-1, COLUMN())))=1,"",INDIRECT(ADDRESS(35,7))-INDIRECT(ADDRESS(35,6)))</f>
        <v>-9</v>
      </c>
      <c r="L13" s="121"/>
      <c r="M13" s="18">
        <f ca="1">IF(COUNT(F13:K13)=0,"",SUM(F13:K13))</f>
        <v>-12</v>
      </c>
      <c r="N13" s="107"/>
    </row>
    <row r="14" spans="2:14" ht="21" x14ac:dyDescent="0.3">
      <c r="B14" s="122">
        <v>6</v>
      </c>
      <c r="C14" s="124" t="s">
        <v>218</v>
      </c>
      <c r="D14" s="125"/>
      <c r="E14" s="126"/>
      <c r="F14" s="20" t="str">
        <f ca="1">INDIRECT(ADDRESS(20,7))&amp;":"&amp;INDIRECT(ADDRESS(20,6))</f>
        <v>12:9</v>
      </c>
      <c r="G14" s="22" t="str">
        <f ca="1">INDIRECT(ADDRESS(30,7))&amp;":"&amp;INDIRECT(ADDRESS(30,6))</f>
        <v>3:13</v>
      </c>
      <c r="H14" s="22" t="str">
        <f ca="1">INDIRECT(ADDRESS(40,7))&amp;":"&amp;INDIRECT(ADDRESS(40,6))</f>
        <v>13:4</v>
      </c>
      <c r="I14" s="22" t="str">
        <f ca="1">INDIRECT(ADDRESS(25,6))&amp;":"&amp;INDIRECT(ADDRESS(25,7))</f>
        <v>8:7</v>
      </c>
      <c r="J14" s="22" t="str">
        <f ca="1">INDIRECT(ADDRESS(35,6))&amp;":"&amp;INDIRECT(ADDRESS(35,7))</f>
        <v>13:4</v>
      </c>
      <c r="K14" s="26" t="s">
        <v>124</v>
      </c>
      <c r="L14" s="121">
        <f ca="1">IF(COUNT(F15:K15)=0,"",COUNTIF(F15:K15,"&gt;0")+0.5*COUNTIF(F15:K15,0))</f>
        <v>4</v>
      </c>
      <c r="M14" s="18"/>
      <c r="N14" s="123">
        <v>1</v>
      </c>
    </row>
    <row r="15" spans="2:14" ht="21.6" thickBot="1" x14ac:dyDescent="0.35">
      <c r="B15" s="132"/>
      <c r="C15" s="133"/>
      <c r="D15" s="134"/>
      <c r="E15" s="135"/>
      <c r="F15" s="27">
        <f ca="1">IF(LEN(INDIRECT(ADDRESS(ROW()-1, COLUMN())))=1,"",INDIRECT(ADDRESS(20,7))-INDIRECT(ADDRESS(20,6)))</f>
        <v>3</v>
      </c>
      <c r="G15" s="28">
        <f ca="1">IF(LEN(INDIRECT(ADDRESS(ROW()-1, COLUMN())))=1,"",INDIRECT(ADDRESS(30,7))-INDIRECT(ADDRESS(30,6)))</f>
        <v>-10</v>
      </c>
      <c r="H15" s="28">
        <f ca="1">IF(LEN(INDIRECT(ADDRESS(ROW()-1, COLUMN())))=1,"",INDIRECT(ADDRESS(40,7))-INDIRECT(ADDRESS(40,6)))</f>
        <v>9</v>
      </c>
      <c r="I15" s="28">
        <f ca="1">IF(LEN(INDIRECT(ADDRESS(ROW()-1, COLUMN())))=1,"",INDIRECT(ADDRESS(25,6))-INDIRECT(ADDRESS(25,7)))</f>
        <v>1</v>
      </c>
      <c r="J15" s="28">
        <f ca="1">IF(LEN(INDIRECT(ADDRESS(ROW()-1, COLUMN())))=1,"",INDIRECT(ADDRESS(35,6))-INDIRECT(ADDRESS(35,7)))</f>
        <v>9</v>
      </c>
      <c r="K15" s="29" t="s">
        <v>124</v>
      </c>
      <c r="L15" s="136"/>
      <c r="M15" s="28">
        <f ca="1">IF(COUNT(F15:K15)=0,"",SUM(F15:K15))</f>
        <v>12</v>
      </c>
      <c r="N15" s="127"/>
    </row>
    <row r="16" spans="2:14" x14ac:dyDescent="0.3">
      <c r="M16"/>
    </row>
    <row r="17" spans="2:13" x14ac:dyDescent="0.3">
      <c r="M17"/>
    </row>
    <row r="18" spans="2:13" x14ac:dyDescent="0.3">
      <c r="M18"/>
    </row>
    <row r="19" spans="2:13" ht="21.6" thickBot="1" x14ac:dyDescent="0.35">
      <c r="B19" s="128" t="s">
        <v>125</v>
      </c>
      <c r="C19" s="128"/>
      <c r="D19" s="128"/>
      <c r="E19" s="128"/>
      <c r="F19" s="128"/>
      <c r="G19" s="128"/>
      <c r="H19" s="128"/>
      <c r="I19" s="128"/>
      <c r="J19" s="128"/>
      <c r="K19" s="128"/>
      <c r="M19"/>
    </row>
    <row r="20" spans="2:13" ht="18.600000000000001" thickBot="1" x14ac:dyDescent="0.35">
      <c r="B20" s="30">
        <v>1</v>
      </c>
      <c r="C20" s="129" t="str">
        <f ca="1">IF(ISBLANK(INDIRECT(ADDRESS(B20*2+2,3))),"",INDIRECT(ADDRESS(B20*2+2,3)))</f>
        <v>Стрелки</v>
      </c>
      <c r="D20" s="129"/>
      <c r="E20" s="130"/>
      <c r="F20" s="31">
        <v>9</v>
      </c>
      <c r="G20" s="32">
        <v>12</v>
      </c>
      <c r="H20" s="131" t="str">
        <f ca="1">IF(ISBLANK(INDIRECT(ADDRESS(K20*2+2,3))),"",INDIRECT(ADDRESS(K20*2+2,3)))</f>
        <v>ЭКГ</v>
      </c>
      <c r="I20" s="129"/>
      <c r="J20" s="129"/>
      <c r="K20" s="30">
        <v>6</v>
      </c>
      <c r="L20" s="35" t="s">
        <v>126</v>
      </c>
      <c r="M20" s="36">
        <v>13</v>
      </c>
    </row>
    <row r="21" spans="2:13" ht="18.600000000000001" thickBot="1" x14ac:dyDescent="0.35">
      <c r="B21" s="30">
        <v>2</v>
      </c>
      <c r="C21" s="129" t="str">
        <f ca="1">IF(ISBLANK(INDIRECT(ADDRESS(B21*2+2,3))),"",INDIRECT(ADDRESS(B21*2+2,3)))</f>
        <v>ЧБ</v>
      </c>
      <c r="D21" s="129"/>
      <c r="E21" s="130"/>
      <c r="F21" s="31">
        <v>9</v>
      </c>
      <c r="G21" s="32">
        <v>10</v>
      </c>
      <c r="H21" s="131" t="str">
        <f ca="1">IF(ISBLANK(INDIRECT(ADDRESS(K21*2+2,3))),"",INDIRECT(ADDRESS(K21*2+2,3)))</f>
        <v>Глобус</v>
      </c>
      <c r="I21" s="129"/>
      <c r="J21" s="129"/>
      <c r="K21" s="30">
        <v>5</v>
      </c>
      <c r="L21" s="35" t="s">
        <v>126</v>
      </c>
      <c r="M21" s="36">
        <v>14</v>
      </c>
    </row>
    <row r="22" spans="2:13" ht="18.600000000000001" thickBot="1" x14ac:dyDescent="0.35">
      <c r="B22" s="30">
        <v>3</v>
      </c>
      <c r="C22" s="129" t="str">
        <f ca="1">IF(ISBLANK(INDIRECT(ADDRESS(B22*2+2,3))),"",INDIRECT(ADDRESS(B22*2+2,3)))</f>
        <v>Бадди</v>
      </c>
      <c r="D22" s="129"/>
      <c r="E22" s="130"/>
      <c r="F22" s="31">
        <v>13</v>
      </c>
      <c r="G22" s="32">
        <v>4</v>
      </c>
      <c r="H22" s="131" t="str">
        <f ca="1">IF(ISBLANK(INDIRECT(ADDRESS(K22*2+2,3))),"",INDIRECT(ADDRESS(K22*2+2,3)))</f>
        <v>Авант</v>
      </c>
      <c r="I22" s="129"/>
      <c r="J22" s="129"/>
      <c r="K22" s="30">
        <v>4</v>
      </c>
      <c r="L22" s="35" t="s">
        <v>126</v>
      </c>
      <c r="M22" s="36">
        <v>15</v>
      </c>
    </row>
    <row r="23" spans="2:13" ht="30" customHeight="1" x14ac:dyDescent="0.3"/>
    <row r="24" spans="2:13" ht="21.6" thickBot="1" x14ac:dyDescent="0.35">
      <c r="B24" s="128" t="s">
        <v>127</v>
      </c>
      <c r="C24" s="128"/>
      <c r="D24" s="128"/>
      <c r="E24" s="128"/>
      <c r="F24" s="128"/>
      <c r="G24" s="128"/>
      <c r="H24" s="128"/>
      <c r="I24" s="128"/>
      <c r="J24" s="128"/>
      <c r="K24" s="128"/>
    </row>
    <row r="25" spans="2:13" ht="18.600000000000001" thickBot="1" x14ac:dyDescent="0.35">
      <c r="B25" s="30">
        <v>6</v>
      </c>
      <c r="C25" s="129" t="str">
        <f ca="1">IF(ISBLANK(INDIRECT(ADDRESS(B25*2+2,3))),"",INDIRECT(ADDRESS(B25*2+2,3)))</f>
        <v>ЭКГ</v>
      </c>
      <c r="D25" s="129"/>
      <c r="E25" s="130"/>
      <c r="F25" s="31">
        <v>8</v>
      </c>
      <c r="G25" s="32">
        <v>7</v>
      </c>
      <c r="H25" s="131" t="str">
        <f ca="1">IF(ISBLANK(INDIRECT(ADDRESS(K25*2+2,3))),"",INDIRECT(ADDRESS(K25*2+2,3)))</f>
        <v>Авант</v>
      </c>
      <c r="I25" s="129"/>
      <c r="J25" s="129"/>
      <c r="K25" s="30">
        <v>4</v>
      </c>
      <c r="L25" s="35" t="s">
        <v>126</v>
      </c>
      <c r="M25" s="36">
        <v>1</v>
      </c>
    </row>
    <row r="26" spans="2:13" ht="18.600000000000001" thickBot="1" x14ac:dyDescent="0.35">
      <c r="B26" s="30">
        <v>5</v>
      </c>
      <c r="C26" s="129" t="str">
        <f ca="1">IF(ISBLANK(INDIRECT(ADDRESS(B26*2+2,3))),"",INDIRECT(ADDRESS(B26*2+2,3)))</f>
        <v>Глобус</v>
      </c>
      <c r="D26" s="129"/>
      <c r="E26" s="130"/>
      <c r="F26" s="31">
        <v>2</v>
      </c>
      <c r="G26" s="32">
        <v>13</v>
      </c>
      <c r="H26" s="131" t="str">
        <f ca="1">IF(ISBLANK(INDIRECT(ADDRESS(K26*2+2,3))),"",INDIRECT(ADDRESS(K26*2+2,3)))</f>
        <v>Бадди</v>
      </c>
      <c r="I26" s="129"/>
      <c r="J26" s="129"/>
      <c r="K26" s="30">
        <v>3</v>
      </c>
      <c r="L26" s="35" t="s">
        <v>126</v>
      </c>
      <c r="M26" s="36">
        <v>2</v>
      </c>
    </row>
    <row r="27" spans="2:13" ht="18.600000000000001" thickBot="1" x14ac:dyDescent="0.35">
      <c r="B27" s="30">
        <v>1</v>
      </c>
      <c r="C27" s="129" t="str">
        <f ca="1">IF(ISBLANK(INDIRECT(ADDRESS(B27*2+2,3))),"",INDIRECT(ADDRESS(B27*2+2,3)))</f>
        <v>Стрелки</v>
      </c>
      <c r="D27" s="129"/>
      <c r="E27" s="130"/>
      <c r="F27" s="31">
        <v>13</v>
      </c>
      <c r="G27" s="32">
        <v>7</v>
      </c>
      <c r="H27" s="131" t="str">
        <f ca="1">IF(ISBLANK(INDIRECT(ADDRESS(K27*2+2,3))),"",INDIRECT(ADDRESS(K27*2+2,3)))</f>
        <v>ЧБ</v>
      </c>
      <c r="I27" s="129"/>
      <c r="J27" s="129"/>
      <c r="K27" s="30">
        <v>2</v>
      </c>
      <c r="L27" s="35" t="s">
        <v>126</v>
      </c>
      <c r="M27" s="36">
        <v>3</v>
      </c>
    </row>
    <row r="28" spans="2:13" ht="30" customHeight="1" x14ac:dyDescent="0.3"/>
    <row r="29" spans="2:13" ht="21.6" thickBot="1" x14ac:dyDescent="0.35">
      <c r="B29" s="128" t="s">
        <v>128</v>
      </c>
      <c r="C29" s="128"/>
      <c r="D29" s="128"/>
      <c r="E29" s="128"/>
      <c r="F29" s="128"/>
      <c r="G29" s="128"/>
      <c r="H29" s="128"/>
      <c r="I29" s="128"/>
      <c r="J29" s="128"/>
      <c r="K29" s="128"/>
    </row>
    <row r="30" spans="2:13" ht="18.600000000000001" thickBot="1" x14ac:dyDescent="0.35">
      <c r="B30" s="30">
        <v>2</v>
      </c>
      <c r="C30" s="129" t="str">
        <f ca="1">IF(ISBLANK(INDIRECT(ADDRESS(B30*2+2,3))),"",INDIRECT(ADDRESS(B30*2+2,3)))</f>
        <v>ЧБ</v>
      </c>
      <c r="D30" s="129"/>
      <c r="E30" s="130"/>
      <c r="F30" s="31">
        <v>13</v>
      </c>
      <c r="G30" s="32">
        <v>3</v>
      </c>
      <c r="H30" s="131" t="str">
        <f ca="1">IF(ISBLANK(INDIRECT(ADDRESS(K30*2+2,3))),"",INDIRECT(ADDRESS(K30*2+2,3)))</f>
        <v>ЭКГ</v>
      </c>
      <c r="I30" s="129"/>
      <c r="J30" s="129"/>
      <c r="K30" s="30">
        <v>6</v>
      </c>
      <c r="L30" s="35" t="s">
        <v>126</v>
      </c>
      <c r="M30" s="36">
        <v>4</v>
      </c>
    </row>
    <row r="31" spans="2:13" ht="18.600000000000001" thickBot="1" x14ac:dyDescent="0.35">
      <c r="B31" s="30">
        <v>3</v>
      </c>
      <c r="C31" s="129" t="str">
        <f ca="1">IF(ISBLANK(INDIRECT(ADDRESS(B31*2+2,3))),"",INDIRECT(ADDRESS(B31*2+2,3)))</f>
        <v>Бадди</v>
      </c>
      <c r="D31" s="129"/>
      <c r="E31" s="130"/>
      <c r="F31" s="31">
        <v>13</v>
      </c>
      <c r="G31" s="32">
        <v>7</v>
      </c>
      <c r="H31" s="131" t="str">
        <f ca="1">IF(ISBLANK(INDIRECT(ADDRESS(K31*2+2,3))),"",INDIRECT(ADDRESS(K31*2+2,3)))</f>
        <v>Стрелки</v>
      </c>
      <c r="I31" s="129"/>
      <c r="J31" s="129"/>
      <c r="K31" s="30">
        <v>1</v>
      </c>
      <c r="L31" s="35" t="s">
        <v>126</v>
      </c>
      <c r="M31" s="36">
        <v>5</v>
      </c>
    </row>
    <row r="32" spans="2:13" ht="18.600000000000001" thickBot="1" x14ac:dyDescent="0.35">
      <c r="B32" s="30">
        <v>4</v>
      </c>
      <c r="C32" s="129" t="str">
        <f ca="1">IF(ISBLANK(INDIRECT(ADDRESS(B32*2+2,3))),"",INDIRECT(ADDRESS(B32*2+2,3)))</f>
        <v>Авант</v>
      </c>
      <c r="D32" s="129"/>
      <c r="E32" s="130"/>
      <c r="F32" s="31">
        <v>8</v>
      </c>
      <c r="G32" s="32">
        <v>7</v>
      </c>
      <c r="H32" s="131" t="str">
        <f ca="1">IF(ISBLANK(INDIRECT(ADDRESS(K32*2+2,3))),"",INDIRECT(ADDRESS(K32*2+2,3)))</f>
        <v>Глобус</v>
      </c>
      <c r="I32" s="129"/>
      <c r="J32" s="129"/>
      <c r="K32" s="30">
        <v>5</v>
      </c>
      <c r="L32" s="35" t="s">
        <v>126</v>
      </c>
      <c r="M32" s="36">
        <v>6</v>
      </c>
    </row>
    <row r="33" spans="2:13" ht="30" customHeight="1" x14ac:dyDescent="0.3"/>
    <row r="34" spans="2:13" ht="21.6" thickBot="1" x14ac:dyDescent="0.35">
      <c r="B34" s="128" t="s">
        <v>129</v>
      </c>
      <c r="C34" s="128"/>
      <c r="D34" s="128"/>
      <c r="E34" s="128"/>
      <c r="F34" s="128"/>
      <c r="G34" s="128"/>
      <c r="H34" s="128"/>
      <c r="I34" s="128"/>
      <c r="J34" s="128"/>
      <c r="K34" s="128"/>
    </row>
    <row r="35" spans="2:13" ht="18.600000000000001" thickBot="1" x14ac:dyDescent="0.35">
      <c r="B35" s="30">
        <v>6</v>
      </c>
      <c r="C35" s="129" t="str">
        <f ca="1">IF(ISBLANK(INDIRECT(ADDRESS(B35*2+2,3))),"",INDIRECT(ADDRESS(B35*2+2,3)))</f>
        <v>ЭКГ</v>
      </c>
      <c r="D35" s="129"/>
      <c r="E35" s="130"/>
      <c r="F35" s="31">
        <v>13</v>
      </c>
      <c r="G35" s="32">
        <v>4</v>
      </c>
      <c r="H35" s="131" t="str">
        <f ca="1">IF(ISBLANK(INDIRECT(ADDRESS(K35*2+2,3))),"",INDIRECT(ADDRESS(K35*2+2,3)))</f>
        <v>Глобус</v>
      </c>
      <c r="I35" s="129"/>
      <c r="J35" s="129"/>
      <c r="K35" s="30">
        <v>5</v>
      </c>
      <c r="L35" s="35" t="s">
        <v>126</v>
      </c>
      <c r="M35" s="36">
        <v>7</v>
      </c>
    </row>
    <row r="36" spans="2:13" ht="18.600000000000001" thickBot="1" x14ac:dyDescent="0.35">
      <c r="B36" s="30">
        <v>1</v>
      </c>
      <c r="C36" s="129" t="str">
        <f ca="1">IF(ISBLANK(INDIRECT(ADDRESS(B36*2+2,3))),"",INDIRECT(ADDRESS(B36*2+2,3)))</f>
        <v>Стрелки</v>
      </c>
      <c r="D36" s="129"/>
      <c r="E36" s="130"/>
      <c r="F36" s="31">
        <v>8</v>
      </c>
      <c r="G36" s="32">
        <v>7</v>
      </c>
      <c r="H36" s="131" t="str">
        <f ca="1">IF(ISBLANK(INDIRECT(ADDRESS(K36*2+2,3))),"",INDIRECT(ADDRESS(K36*2+2,3)))</f>
        <v>Авант</v>
      </c>
      <c r="I36" s="129"/>
      <c r="J36" s="129"/>
      <c r="K36" s="30">
        <v>4</v>
      </c>
      <c r="L36" s="35" t="s">
        <v>126</v>
      </c>
      <c r="M36" s="36">
        <v>8</v>
      </c>
    </row>
    <row r="37" spans="2:13" ht="18.600000000000001" thickBot="1" x14ac:dyDescent="0.35">
      <c r="B37" s="30">
        <v>2</v>
      </c>
      <c r="C37" s="129" t="str">
        <f ca="1">IF(ISBLANK(INDIRECT(ADDRESS(B37*2+2,3))),"",INDIRECT(ADDRESS(B37*2+2,3)))</f>
        <v>ЧБ</v>
      </c>
      <c r="D37" s="129"/>
      <c r="E37" s="130"/>
      <c r="F37" s="31">
        <v>10</v>
      </c>
      <c r="G37" s="32">
        <v>11</v>
      </c>
      <c r="H37" s="131" t="str">
        <f ca="1">IF(ISBLANK(INDIRECT(ADDRESS(K37*2+2,3))),"",INDIRECT(ADDRESS(K37*2+2,3)))</f>
        <v>Бадди</v>
      </c>
      <c r="I37" s="129"/>
      <c r="J37" s="129"/>
      <c r="K37" s="30">
        <v>3</v>
      </c>
      <c r="L37" s="35" t="s">
        <v>126</v>
      </c>
      <c r="M37" s="36">
        <v>9</v>
      </c>
    </row>
    <row r="38" spans="2:13" ht="30" customHeight="1" x14ac:dyDescent="0.3"/>
    <row r="39" spans="2:13" ht="21.6" thickBot="1" x14ac:dyDescent="0.35">
      <c r="B39" s="128" t="s">
        <v>130</v>
      </c>
      <c r="C39" s="128"/>
      <c r="D39" s="128"/>
      <c r="E39" s="128"/>
      <c r="F39" s="128"/>
      <c r="G39" s="128"/>
      <c r="H39" s="128"/>
      <c r="I39" s="128"/>
      <c r="J39" s="128"/>
      <c r="K39" s="128"/>
    </row>
    <row r="40" spans="2:13" ht="18.600000000000001" thickBot="1" x14ac:dyDescent="0.35">
      <c r="B40" s="30">
        <v>3</v>
      </c>
      <c r="C40" s="129" t="str">
        <f ca="1">IF(ISBLANK(INDIRECT(ADDRESS(B40*2+2,3))),"",INDIRECT(ADDRESS(B40*2+2,3)))</f>
        <v>Бадди</v>
      </c>
      <c r="D40" s="129"/>
      <c r="E40" s="130"/>
      <c r="F40" s="31">
        <v>4</v>
      </c>
      <c r="G40" s="32">
        <v>13</v>
      </c>
      <c r="H40" s="131" t="str">
        <f ca="1">IF(ISBLANK(INDIRECT(ADDRESS(K40*2+2,3))),"",INDIRECT(ADDRESS(K40*2+2,3)))</f>
        <v>ЭКГ</v>
      </c>
      <c r="I40" s="129"/>
      <c r="J40" s="129"/>
      <c r="K40" s="30">
        <v>6</v>
      </c>
      <c r="L40" s="35" t="s">
        <v>126</v>
      </c>
      <c r="M40" s="36">
        <v>16</v>
      </c>
    </row>
    <row r="41" spans="2:13" ht="18.600000000000001" thickBot="1" x14ac:dyDescent="0.35">
      <c r="B41" s="30">
        <v>4</v>
      </c>
      <c r="C41" s="129" t="str">
        <f ca="1">IF(ISBLANK(INDIRECT(ADDRESS(B41*2+2,3))),"",INDIRECT(ADDRESS(B41*2+2,3)))</f>
        <v>Авант</v>
      </c>
      <c r="D41" s="129"/>
      <c r="E41" s="130"/>
      <c r="F41" s="31">
        <v>12</v>
      </c>
      <c r="G41" s="32">
        <v>7</v>
      </c>
      <c r="H41" s="131" t="str">
        <f ca="1">IF(ISBLANK(INDIRECT(ADDRESS(K41*2+2,3))),"",INDIRECT(ADDRESS(K41*2+2,3)))</f>
        <v>ЧБ</v>
      </c>
      <c r="I41" s="129"/>
      <c r="J41" s="129"/>
      <c r="K41" s="30">
        <v>2</v>
      </c>
      <c r="L41" s="35" t="s">
        <v>126</v>
      </c>
      <c r="M41" s="36">
        <v>17</v>
      </c>
    </row>
    <row r="42" spans="2:13" ht="18.600000000000001" thickBot="1" x14ac:dyDescent="0.35">
      <c r="B42" s="30">
        <v>5</v>
      </c>
      <c r="C42" s="129" t="str">
        <f ca="1">IF(ISBLANK(INDIRECT(ADDRESS(B42*2+2,3))),"",INDIRECT(ADDRESS(B42*2+2,3)))</f>
        <v>Глобус</v>
      </c>
      <c r="D42" s="129"/>
      <c r="E42" s="130"/>
      <c r="F42" s="31">
        <v>13</v>
      </c>
      <c r="G42" s="32">
        <v>5</v>
      </c>
      <c r="H42" s="131" t="str">
        <f ca="1">IF(ISBLANK(INDIRECT(ADDRESS(K42*2+2,3))),"",INDIRECT(ADDRESS(K42*2+2,3)))</f>
        <v>Стрелки</v>
      </c>
      <c r="I42" s="129"/>
      <c r="J42" s="129"/>
      <c r="K42" s="30">
        <v>1</v>
      </c>
      <c r="L42" s="35" t="s">
        <v>126</v>
      </c>
      <c r="M42" s="36">
        <v>18</v>
      </c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411B9-9453-4DB2-BB13-2CC8002EA255}">
  <dimension ref="A1:N42"/>
  <sheetViews>
    <sheetView zoomScale="87" workbookViewId="0">
      <selection activeCell="T15" sqref="T15"/>
    </sheetView>
  </sheetViews>
  <sheetFormatPr defaultRowHeight="14.4" x14ac:dyDescent="0.3"/>
  <cols>
    <col min="1" max="1" width="4" style="7" customWidth="1"/>
    <col min="2" max="2" width="8.109375" customWidth="1"/>
    <col min="3" max="4" width="10.33203125" customWidth="1"/>
    <col min="5" max="5" width="5.77734375" customWidth="1"/>
    <col min="6" max="12" width="10.33203125" customWidth="1"/>
    <col min="13" max="13" width="10.33203125" style="34" customWidth="1"/>
    <col min="14" max="15" width="10.33203125" customWidth="1"/>
  </cols>
  <sheetData>
    <row r="1" spans="2:14" ht="46.2" x14ac:dyDescent="0.3">
      <c r="B1" s="108" t="s">
        <v>134</v>
      </c>
      <c r="C1" s="108"/>
      <c r="D1" s="108"/>
      <c r="E1" s="108"/>
      <c r="F1" s="108"/>
      <c r="G1" s="108"/>
      <c r="H1" s="108"/>
      <c r="I1" s="108"/>
      <c r="J1" s="108"/>
      <c r="K1" s="108"/>
      <c r="M1"/>
    </row>
    <row r="2" spans="2:14" ht="15" thickBot="1" x14ac:dyDescent="0.35">
      <c r="M2"/>
    </row>
    <row r="3" spans="2:14" ht="15" thickBot="1" x14ac:dyDescent="0.35">
      <c r="B3" s="8"/>
      <c r="C3" s="109" t="s">
        <v>120</v>
      </c>
      <c r="D3" s="110"/>
      <c r="E3" s="111"/>
      <c r="F3" s="9">
        <v>1</v>
      </c>
      <c r="G3" s="9">
        <v>2</v>
      </c>
      <c r="H3" s="9">
        <v>3</v>
      </c>
      <c r="I3" s="10">
        <v>4</v>
      </c>
      <c r="J3" s="10">
        <v>5</v>
      </c>
      <c r="K3" s="10">
        <v>6</v>
      </c>
      <c r="L3" s="11" t="s">
        <v>121</v>
      </c>
      <c r="M3" s="9" t="s">
        <v>122</v>
      </c>
      <c r="N3" s="12" t="s">
        <v>123</v>
      </c>
    </row>
    <row r="4" spans="2:14" ht="21" x14ac:dyDescent="0.3">
      <c r="B4" s="112">
        <v>1</v>
      </c>
      <c r="C4" s="114" t="s">
        <v>187</v>
      </c>
      <c r="D4" s="115"/>
      <c r="E4" s="116"/>
      <c r="F4" s="13" t="s">
        <v>124</v>
      </c>
      <c r="G4" s="14" t="str">
        <f ca="1">INDIRECT(ADDRESS(27,6))&amp;":"&amp;INDIRECT(ADDRESS(27,7))</f>
        <v>7:6</v>
      </c>
      <c r="H4" s="14" t="str">
        <f ca="1">INDIRECT(ADDRESS(31,7))&amp;":"&amp;INDIRECT(ADDRESS(31,6))</f>
        <v>0:13</v>
      </c>
      <c r="I4" s="14" t="str">
        <f ca="1">INDIRECT(ADDRESS(36,6))&amp;":"&amp;INDIRECT(ADDRESS(36,7))</f>
        <v>3:9</v>
      </c>
      <c r="J4" s="14" t="str">
        <f ca="1">INDIRECT(ADDRESS(42,7))&amp;":"&amp;INDIRECT(ADDRESS(42,6))</f>
        <v>3:11</v>
      </c>
      <c r="K4" s="15" t="str">
        <f ca="1">INDIRECT(ADDRESS(20,6))&amp;":"&amp;INDIRECT(ADDRESS(20,7))</f>
        <v>7:6</v>
      </c>
      <c r="L4" s="120">
        <f ca="1">IF(COUNT(F5:K5)=0,"",COUNTIF(F5:K5,"&gt;0")+0.5*COUNTIF(F5:K5,0))</f>
        <v>2</v>
      </c>
      <c r="M4" s="16"/>
      <c r="N4" s="106">
        <v>4</v>
      </c>
    </row>
    <row r="5" spans="2:14" ht="21" x14ac:dyDescent="0.3">
      <c r="B5" s="113"/>
      <c r="C5" s="117"/>
      <c r="D5" s="118"/>
      <c r="E5" s="119"/>
      <c r="F5" s="17" t="s">
        <v>124</v>
      </c>
      <c r="G5" s="18">
        <f ca="1">IF(LEN(INDIRECT(ADDRESS(ROW()-1, COLUMN())))=1,"",INDIRECT(ADDRESS(27,6))-INDIRECT(ADDRESS(27,7)))</f>
        <v>1</v>
      </c>
      <c r="H5" s="18">
        <f ca="1">IF(LEN(INDIRECT(ADDRESS(ROW()-1, COLUMN())))=1,"",INDIRECT(ADDRESS(31,7))-INDIRECT(ADDRESS(31,6)))</f>
        <v>-13</v>
      </c>
      <c r="I5" s="18">
        <f ca="1">IF(LEN(INDIRECT(ADDRESS(ROW()-1, COLUMN())))=1,"",INDIRECT(ADDRESS(36,6))-INDIRECT(ADDRESS(36,7)))</f>
        <v>-6</v>
      </c>
      <c r="J5" s="18">
        <f ca="1">IF(LEN(INDIRECT(ADDRESS(ROW()-1, COLUMN())))=1,"",INDIRECT(ADDRESS(42,7))-INDIRECT(ADDRESS(42,6)))</f>
        <v>-8</v>
      </c>
      <c r="K5" s="19">
        <f ca="1">IF(LEN(INDIRECT(ADDRESS(ROW()-1, COLUMN())))=1,"",INDIRECT(ADDRESS(20,6))-INDIRECT(ADDRESS(20,7)))</f>
        <v>1</v>
      </c>
      <c r="L5" s="121"/>
      <c r="M5" s="18">
        <f ca="1">IF(COUNT(F5:K5)=0,"",SUM(F5:K5))</f>
        <v>-25</v>
      </c>
      <c r="N5" s="107"/>
    </row>
    <row r="6" spans="2:14" ht="21" x14ac:dyDescent="0.3">
      <c r="B6" s="122">
        <v>2</v>
      </c>
      <c r="C6" s="117" t="s">
        <v>191</v>
      </c>
      <c r="D6" s="118"/>
      <c r="E6" s="119"/>
      <c r="F6" s="20" t="str">
        <f ca="1">INDIRECT(ADDRESS(27,7))&amp;":"&amp;INDIRECT(ADDRESS(27,6))</f>
        <v>6:7</v>
      </c>
      <c r="G6" s="21" t="s">
        <v>124</v>
      </c>
      <c r="H6" s="22" t="str">
        <f ca="1">INDIRECT(ADDRESS(37,6))&amp;":"&amp;INDIRECT(ADDRESS(37,7))</f>
        <v>5:13</v>
      </c>
      <c r="I6" s="22" t="str">
        <f ca="1">INDIRECT(ADDRESS(41,7))&amp;":"&amp;INDIRECT(ADDRESS(41,6))</f>
        <v>2:13</v>
      </c>
      <c r="J6" s="22" t="str">
        <f ca="1">INDIRECT(ADDRESS(21,6))&amp;":"&amp;INDIRECT(ADDRESS(21,7))</f>
        <v>11:13</v>
      </c>
      <c r="K6" s="23" t="str">
        <f ca="1">INDIRECT(ADDRESS(30,6))&amp;":"&amp;INDIRECT(ADDRESS(30,7))</f>
        <v>6:13</v>
      </c>
      <c r="L6" s="121">
        <f ca="1">IF(COUNT(F7:K7)=0,"",COUNTIF(F7:K7,"&gt;0")+0.5*COUNTIF(F7:K7,0))</f>
        <v>0</v>
      </c>
      <c r="M6" s="18"/>
      <c r="N6" s="123">
        <v>6</v>
      </c>
    </row>
    <row r="7" spans="2:14" ht="21" x14ac:dyDescent="0.3">
      <c r="B7" s="113"/>
      <c r="C7" s="117"/>
      <c r="D7" s="118"/>
      <c r="E7" s="119"/>
      <c r="F7" s="24">
        <f ca="1">IF(LEN(INDIRECT(ADDRESS(ROW()-1, COLUMN())))=1,"",INDIRECT(ADDRESS(27,7))-INDIRECT(ADDRESS(27,6)))</f>
        <v>-1</v>
      </c>
      <c r="G7" s="25" t="s">
        <v>124</v>
      </c>
      <c r="H7" s="18">
        <f ca="1">IF(LEN(INDIRECT(ADDRESS(ROW()-1, COLUMN())))=1,"",INDIRECT(ADDRESS(37,6))-INDIRECT(ADDRESS(37,7)))</f>
        <v>-8</v>
      </c>
      <c r="I7" s="18">
        <f ca="1">IF(LEN(INDIRECT(ADDRESS(ROW()-1, COLUMN())))=1,"",INDIRECT(ADDRESS(41,7))-INDIRECT(ADDRESS(41,6)))</f>
        <v>-11</v>
      </c>
      <c r="J7" s="18">
        <f ca="1">IF(LEN(INDIRECT(ADDRESS(ROW()-1, COLUMN())))=1,"",INDIRECT(ADDRESS(21,6))-INDIRECT(ADDRESS(21,7)))</f>
        <v>-2</v>
      </c>
      <c r="K7" s="19">
        <f ca="1">IF(LEN(INDIRECT(ADDRESS(ROW()-1, COLUMN())))=1,"",INDIRECT(ADDRESS(30,6))-INDIRECT(ADDRESS(30,7)))</f>
        <v>-7</v>
      </c>
      <c r="L7" s="121"/>
      <c r="M7" s="18">
        <f ca="1">IF(COUNT(F7:K7)=0,"",SUM(F7:K7))</f>
        <v>-29</v>
      </c>
      <c r="N7" s="107"/>
    </row>
    <row r="8" spans="2:14" ht="21" x14ac:dyDescent="0.3">
      <c r="B8" s="122">
        <v>3</v>
      </c>
      <c r="C8" s="124" t="s">
        <v>164</v>
      </c>
      <c r="D8" s="125"/>
      <c r="E8" s="126"/>
      <c r="F8" s="20" t="str">
        <f ca="1">INDIRECT(ADDRESS(31,6))&amp;":"&amp;INDIRECT(ADDRESS(31,7))</f>
        <v>13:0</v>
      </c>
      <c r="G8" s="22" t="str">
        <f ca="1">INDIRECT(ADDRESS(37,7))&amp;":"&amp;INDIRECT(ADDRESS(37,6))</f>
        <v>13:5</v>
      </c>
      <c r="H8" s="21" t="s">
        <v>124</v>
      </c>
      <c r="I8" s="22" t="str">
        <f ca="1">INDIRECT(ADDRESS(22,6))&amp;":"&amp;INDIRECT(ADDRESS(22,7))</f>
        <v>6:11</v>
      </c>
      <c r="J8" s="22" t="str">
        <f ca="1">INDIRECT(ADDRESS(26,7))&amp;":"&amp;INDIRECT(ADDRESS(26,6))</f>
        <v>13:5</v>
      </c>
      <c r="K8" s="23" t="str">
        <f ca="1">INDIRECT(ADDRESS(40,6))&amp;":"&amp;INDIRECT(ADDRESS(40,7))</f>
        <v>11:12</v>
      </c>
      <c r="L8" s="121">
        <f ca="1">IF(COUNT(F9:K9)=0,"",COUNTIF(F9:K9,"&gt;0")+0.5*COUNTIF(F9:K9,0))</f>
        <v>3</v>
      </c>
      <c r="M8" s="18"/>
      <c r="N8" s="123">
        <v>2</v>
      </c>
    </row>
    <row r="9" spans="2:14" ht="21" x14ac:dyDescent="0.3">
      <c r="B9" s="113"/>
      <c r="C9" s="124"/>
      <c r="D9" s="125"/>
      <c r="E9" s="126"/>
      <c r="F9" s="24">
        <f ca="1">IF(LEN(INDIRECT(ADDRESS(ROW()-1, COLUMN())))=1,"",INDIRECT(ADDRESS(31,6))-INDIRECT(ADDRESS(31,7)))</f>
        <v>13</v>
      </c>
      <c r="G9" s="18">
        <f ca="1">IF(LEN(INDIRECT(ADDRESS(ROW()-1, COLUMN())))=1,"",INDIRECT(ADDRESS(37,7))-INDIRECT(ADDRESS(37,6)))</f>
        <v>8</v>
      </c>
      <c r="H9" s="25" t="s">
        <v>124</v>
      </c>
      <c r="I9" s="18">
        <f ca="1">IF(LEN(INDIRECT(ADDRESS(ROW()-1, COLUMN())))=1,"",INDIRECT(ADDRESS(22,6))-INDIRECT(ADDRESS(22,7)))</f>
        <v>-5</v>
      </c>
      <c r="J9" s="18">
        <f ca="1">IF(LEN(INDIRECT(ADDRESS(ROW()-1, COLUMN())))=1,"",INDIRECT(ADDRESS(26,7))-INDIRECT(ADDRESS(26,6)))</f>
        <v>8</v>
      </c>
      <c r="K9" s="19">
        <f ca="1">IF(LEN(INDIRECT(ADDRESS(ROW()-1, COLUMN())))=1,"",INDIRECT(ADDRESS(40,6))-INDIRECT(ADDRESS(40,7)))</f>
        <v>-1</v>
      </c>
      <c r="L9" s="121"/>
      <c r="M9" s="18">
        <f ca="1">IF(COUNT(F9:K9)=0,"",SUM(F9:K9))</f>
        <v>23</v>
      </c>
      <c r="N9" s="107"/>
    </row>
    <row r="10" spans="2:14" ht="21" x14ac:dyDescent="0.3">
      <c r="B10" s="122">
        <v>4</v>
      </c>
      <c r="C10" s="117" t="s">
        <v>194</v>
      </c>
      <c r="D10" s="118"/>
      <c r="E10" s="119"/>
      <c r="F10" s="20" t="str">
        <f ca="1">INDIRECT(ADDRESS(36,7))&amp;":"&amp;INDIRECT(ADDRESS(36,6))</f>
        <v>9:3</v>
      </c>
      <c r="G10" s="22" t="str">
        <f ca="1">INDIRECT(ADDRESS(41,6))&amp;":"&amp;INDIRECT(ADDRESS(41,7))</f>
        <v>13:2</v>
      </c>
      <c r="H10" s="22" t="str">
        <f ca="1">INDIRECT(ADDRESS(22,7))&amp;":"&amp;INDIRECT(ADDRESS(22,6))</f>
        <v>11:6</v>
      </c>
      <c r="I10" s="21" t="s">
        <v>124</v>
      </c>
      <c r="J10" s="22" t="str">
        <f ca="1">INDIRECT(ADDRESS(32,6))&amp;":"&amp;INDIRECT(ADDRESS(32,7))</f>
        <v>13:0</v>
      </c>
      <c r="K10" s="23" t="str">
        <f ca="1">INDIRECT(ADDRESS(25,7))&amp;":"&amp;INDIRECT(ADDRESS(25,6))</f>
        <v>10:6</v>
      </c>
      <c r="L10" s="121">
        <f ca="1">IF(COUNT(F11:K11)=0,"",COUNTIF(F11:K11,"&gt;0")+0.5*COUNTIF(F11:K11,0))</f>
        <v>5</v>
      </c>
      <c r="M10" s="18"/>
      <c r="N10" s="123">
        <v>1</v>
      </c>
    </row>
    <row r="11" spans="2:14" ht="21" x14ac:dyDescent="0.3">
      <c r="B11" s="113"/>
      <c r="C11" s="117"/>
      <c r="D11" s="118"/>
      <c r="E11" s="119"/>
      <c r="F11" s="24">
        <f ca="1">IF(LEN(INDIRECT(ADDRESS(ROW()-1, COLUMN())))=1,"",INDIRECT(ADDRESS(36,7))-INDIRECT(ADDRESS(36,6)))</f>
        <v>6</v>
      </c>
      <c r="G11" s="18">
        <f ca="1">IF(LEN(INDIRECT(ADDRESS(ROW()-1, COLUMN())))=1,"",INDIRECT(ADDRESS(41,6))-INDIRECT(ADDRESS(41,7)))</f>
        <v>11</v>
      </c>
      <c r="H11" s="18">
        <f ca="1">IF(LEN(INDIRECT(ADDRESS(ROW()-1, COLUMN())))=1,"",INDIRECT(ADDRESS(22,7))-INDIRECT(ADDRESS(22,6)))</f>
        <v>5</v>
      </c>
      <c r="I11" s="25" t="s">
        <v>124</v>
      </c>
      <c r="J11" s="18">
        <f ca="1">IF(LEN(INDIRECT(ADDRESS(ROW()-1, COLUMN())))=1,"",INDIRECT(ADDRESS(32,6))-INDIRECT(ADDRESS(32,7)))</f>
        <v>13</v>
      </c>
      <c r="K11" s="19">
        <f ca="1">IF(LEN(INDIRECT(ADDRESS(ROW()-1, COLUMN())))=1,"",INDIRECT(ADDRESS(25,7))-INDIRECT(ADDRESS(25,6)))</f>
        <v>4</v>
      </c>
      <c r="L11" s="121"/>
      <c r="M11" s="18">
        <f ca="1">IF(COUNT(F11:K11)=0,"",SUM(F11:K11))</f>
        <v>39</v>
      </c>
      <c r="N11" s="107"/>
    </row>
    <row r="12" spans="2:14" ht="21" x14ac:dyDescent="0.3">
      <c r="B12" s="122">
        <v>5</v>
      </c>
      <c r="C12" s="117" t="s">
        <v>197</v>
      </c>
      <c r="D12" s="118"/>
      <c r="E12" s="119"/>
      <c r="F12" s="20" t="str">
        <f ca="1">INDIRECT(ADDRESS(42,6))&amp;":"&amp;INDIRECT(ADDRESS(42,7))</f>
        <v>11:3</v>
      </c>
      <c r="G12" s="22" t="str">
        <f ca="1">INDIRECT(ADDRESS(21,7))&amp;":"&amp;INDIRECT(ADDRESS(21,6))</f>
        <v>13:11</v>
      </c>
      <c r="H12" s="22" t="str">
        <f ca="1">INDIRECT(ADDRESS(26,6))&amp;":"&amp;INDIRECT(ADDRESS(26,7))</f>
        <v>5:13</v>
      </c>
      <c r="I12" s="22" t="str">
        <f ca="1">INDIRECT(ADDRESS(32,7))&amp;":"&amp;INDIRECT(ADDRESS(32,6))</f>
        <v>0:13</v>
      </c>
      <c r="J12" s="21" t="s">
        <v>124</v>
      </c>
      <c r="K12" s="23" t="str">
        <f ca="1">INDIRECT(ADDRESS(35,7))&amp;":"&amp;INDIRECT(ADDRESS(35,6))</f>
        <v>13:4</v>
      </c>
      <c r="L12" s="121">
        <f ca="1">IF(COUNT(F13:K13)=0,"",COUNTIF(F13:K13,"&gt;0")+0.5*COUNTIF(F13:K13,0))</f>
        <v>3</v>
      </c>
      <c r="M12" s="18"/>
      <c r="N12" s="123">
        <v>3</v>
      </c>
    </row>
    <row r="13" spans="2:14" ht="21" x14ac:dyDescent="0.3">
      <c r="B13" s="113"/>
      <c r="C13" s="117"/>
      <c r="D13" s="118"/>
      <c r="E13" s="119"/>
      <c r="F13" s="24">
        <f ca="1">IF(LEN(INDIRECT(ADDRESS(ROW()-1, COLUMN())))=1,"",INDIRECT(ADDRESS(42,6))-INDIRECT(ADDRESS(42,7)))</f>
        <v>8</v>
      </c>
      <c r="G13" s="18">
        <f ca="1">IF(LEN(INDIRECT(ADDRESS(ROW()-1, COLUMN())))=1,"",INDIRECT(ADDRESS(21,7))-INDIRECT(ADDRESS(21,6)))</f>
        <v>2</v>
      </c>
      <c r="H13" s="18">
        <f ca="1">IF(LEN(INDIRECT(ADDRESS(ROW()-1, COLUMN())))=1,"",INDIRECT(ADDRESS(26,6))-INDIRECT(ADDRESS(26,7)))</f>
        <v>-8</v>
      </c>
      <c r="I13" s="18">
        <f ca="1">IF(LEN(INDIRECT(ADDRESS(ROW()-1, COLUMN())))=1,"",INDIRECT(ADDRESS(32,7))-INDIRECT(ADDRESS(32,6)))</f>
        <v>-13</v>
      </c>
      <c r="J13" s="25" t="s">
        <v>124</v>
      </c>
      <c r="K13" s="19">
        <f ca="1">IF(LEN(INDIRECT(ADDRESS(ROW()-1, COLUMN())))=1,"",INDIRECT(ADDRESS(35,7))-INDIRECT(ADDRESS(35,6)))</f>
        <v>9</v>
      </c>
      <c r="L13" s="121"/>
      <c r="M13" s="18">
        <f ca="1">IF(COUNT(F13:K13)=0,"",SUM(F13:K13))</f>
        <v>-2</v>
      </c>
      <c r="N13" s="107"/>
    </row>
    <row r="14" spans="2:14" ht="21" x14ac:dyDescent="0.3">
      <c r="B14" s="122">
        <v>6</v>
      </c>
      <c r="C14" s="124" t="s">
        <v>216</v>
      </c>
      <c r="D14" s="125"/>
      <c r="E14" s="126"/>
      <c r="F14" s="20" t="str">
        <f ca="1">INDIRECT(ADDRESS(20,7))&amp;":"&amp;INDIRECT(ADDRESS(20,6))</f>
        <v>6:7</v>
      </c>
      <c r="G14" s="22" t="str">
        <f ca="1">INDIRECT(ADDRESS(30,7))&amp;":"&amp;INDIRECT(ADDRESS(30,6))</f>
        <v>13:6</v>
      </c>
      <c r="H14" s="22" t="str">
        <f ca="1">INDIRECT(ADDRESS(40,7))&amp;":"&amp;INDIRECT(ADDRESS(40,6))</f>
        <v>12:11</v>
      </c>
      <c r="I14" s="22" t="str">
        <f ca="1">INDIRECT(ADDRESS(25,6))&amp;":"&amp;INDIRECT(ADDRESS(25,7))</f>
        <v>6:10</v>
      </c>
      <c r="J14" s="22" t="str">
        <f ca="1">INDIRECT(ADDRESS(35,6))&amp;":"&amp;INDIRECT(ADDRESS(35,7))</f>
        <v>4:13</v>
      </c>
      <c r="K14" s="26" t="s">
        <v>124</v>
      </c>
      <c r="L14" s="121">
        <f ca="1">IF(COUNT(F15:K15)=0,"",COUNTIF(F15:K15,"&gt;0")+0.5*COUNTIF(F15:K15,0))</f>
        <v>2</v>
      </c>
      <c r="M14" s="18"/>
      <c r="N14" s="123">
        <v>5</v>
      </c>
    </row>
    <row r="15" spans="2:14" ht="21.6" thickBot="1" x14ac:dyDescent="0.35">
      <c r="B15" s="132"/>
      <c r="C15" s="133"/>
      <c r="D15" s="134"/>
      <c r="E15" s="135"/>
      <c r="F15" s="27">
        <f ca="1">IF(LEN(INDIRECT(ADDRESS(ROW()-1, COLUMN())))=1,"",INDIRECT(ADDRESS(20,7))-INDIRECT(ADDRESS(20,6)))</f>
        <v>-1</v>
      </c>
      <c r="G15" s="28">
        <f ca="1">IF(LEN(INDIRECT(ADDRESS(ROW()-1, COLUMN())))=1,"",INDIRECT(ADDRESS(30,7))-INDIRECT(ADDRESS(30,6)))</f>
        <v>7</v>
      </c>
      <c r="H15" s="28">
        <f ca="1">IF(LEN(INDIRECT(ADDRESS(ROW()-1, COLUMN())))=1,"",INDIRECT(ADDRESS(40,7))-INDIRECT(ADDRESS(40,6)))</f>
        <v>1</v>
      </c>
      <c r="I15" s="28">
        <f ca="1">IF(LEN(INDIRECT(ADDRESS(ROW()-1, COLUMN())))=1,"",INDIRECT(ADDRESS(25,6))-INDIRECT(ADDRESS(25,7)))</f>
        <v>-4</v>
      </c>
      <c r="J15" s="28">
        <f ca="1">IF(LEN(INDIRECT(ADDRESS(ROW()-1, COLUMN())))=1,"",INDIRECT(ADDRESS(35,6))-INDIRECT(ADDRESS(35,7)))</f>
        <v>-9</v>
      </c>
      <c r="K15" s="29" t="s">
        <v>124</v>
      </c>
      <c r="L15" s="136"/>
      <c r="M15" s="28">
        <f ca="1">IF(COUNT(F15:K15)=0,"",SUM(F15:K15))</f>
        <v>-6</v>
      </c>
      <c r="N15" s="127"/>
    </row>
    <row r="16" spans="2:14" x14ac:dyDescent="0.3">
      <c r="M16"/>
    </row>
    <row r="17" spans="2:13" x14ac:dyDescent="0.3">
      <c r="M17"/>
    </row>
    <row r="18" spans="2:13" x14ac:dyDescent="0.3">
      <c r="M18"/>
    </row>
    <row r="19" spans="2:13" ht="21.6" thickBot="1" x14ac:dyDescent="0.35">
      <c r="B19" s="128" t="s">
        <v>125</v>
      </c>
      <c r="C19" s="128"/>
      <c r="D19" s="128"/>
      <c r="E19" s="128"/>
      <c r="F19" s="128"/>
      <c r="G19" s="128"/>
      <c r="H19" s="128"/>
      <c r="I19" s="128"/>
      <c r="J19" s="128"/>
      <c r="K19" s="128"/>
      <c r="M19"/>
    </row>
    <row r="20" spans="2:13" ht="18.600000000000001" thickBot="1" x14ac:dyDescent="0.35">
      <c r="B20" s="30">
        <v>1</v>
      </c>
      <c r="C20" s="129" t="str">
        <f ca="1">IF(ISBLANK(INDIRECT(ADDRESS(B20*2+2,3))),"",INDIRECT(ADDRESS(B20*2+2,3)))</f>
        <v>Оксюморон</v>
      </c>
      <c r="D20" s="129"/>
      <c r="E20" s="130"/>
      <c r="F20" s="31">
        <v>7</v>
      </c>
      <c r="G20" s="32">
        <v>6</v>
      </c>
      <c r="H20" s="131" t="str">
        <f ca="1">IF(ISBLANK(INDIRECT(ADDRESS(K20*2+2,3))),"",INDIRECT(ADDRESS(K20*2+2,3)))</f>
        <v>Бомба</v>
      </c>
      <c r="I20" s="129"/>
      <c r="J20" s="129"/>
      <c r="K20" s="30">
        <v>6</v>
      </c>
      <c r="L20" s="35" t="s">
        <v>126</v>
      </c>
      <c r="M20" s="36">
        <v>16</v>
      </c>
    </row>
    <row r="21" spans="2:13" ht="18.600000000000001" thickBot="1" x14ac:dyDescent="0.35">
      <c r="B21" s="30">
        <v>2</v>
      </c>
      <c r="C21" s="129" t="str">
        <f ca="1">IF(ISBLANK(INDIRECT(ADDRESS(B21*2+2,3))),"",INDIRECT(ADDRESS(B21*2+2,3)))</f>
        <v>Балаково</v>
      </c>
      <c r="D21" s="129"/>
      <c r="E21" s="130"/>
      <c r="F21" s="31">
        <v>11</v>
      </c>
      <c r="G21" s="32">
        <v>13</v>
      </c>
      <c r="H21" s="131" t="str">
        <f ca="1">IF(ISBLANK(INDIRECT(ADDRESS(K21*2+2,3))),"",INDIRECT(ADDRESS(K21*2+2,3)))</f>
        <v>ГольфФкадемия</v>
      </c>
      <c r="I21" s="129"/>
      <c r="J21" s="129"/>
      <c r="K21" s="30">
        <v>5</v>
      </c>
      <c r="L21" s="35" t="s">
        <v>126</v>
      </c>
      <c r="M21" s="36">
        <v>17</v>
      </c>
    </row>
    <row r="22" spans="2:13" ht="18.600000000000001" thickBot="1" x14ac:dyDescent="0.35">
      <c r="B22" s="30">
        <v>3</v>
      </c>
      <c r="C22" s="129" t="str">
        <f ca="1">IF(ISBLANK(INDIRECT(ADDRESS(B22*2+2,3))),"",INDIRECT(ADDRESS(B22*2+2,3)))</f>
        <v>Авант 1</v>
      </c>
      <c r="D22" s="129"/>
      <c r="E22" s="130"/>
      <c r="F22" s="31">
        <v>6</v>
      </c>
      <c r="G22" s="32">
        <v>11</v>
      </c>
      <c r="H22" s="131" t="str">
        <f ca="1">IF(ISBLANK(INDIRECT(ADDRESS(K22*2+2,3))),"",INDIRECT(ADDRESS(K22*2+2,3)))</f>
        <v>23 вау</v>
      </c>
      <c r="I22" s="129"/>
      <c r="J22" s="129"/>
      <c r="K22" s="30">
        <v>4</v>
      </c>
      <c r="L22" s="35" t="s">
        <v>126</v>
      </c>
      <c r="M22" s="36">
        <v>18</v>
      </c>
    </row>
    <row r="23" spans="2:13" ht="30" customHeight="1" x14ac:dyDescent="0.3"/>
    <row r="24" spans="2:13" ht="21.6" thickBot="1" x14ac:dyDescent="0.35">
      <c r="B24" s="128" t="s">
        <v>127</v>
      </c>
      <c r="C24" s="128"/>
      <c r="D24" s="128"/>
      <c r="E24" s="128"/>
      <c r="F24" s="128"/>
      <c r="G24" s="128"/>
      <c r="H24" s="128"/>
      <c r="I24" s="128"/>
      <c r="J24" s="128"/>
      <c r="K24" s="128"/>
    </row>
    <row r="25" spans="2:13" ht="18.600000000000001" thickBot="1" x14ac:dyDescent="0.35">
      <c r="B25" s="30">
        <v>6</v>
      </c>
      <c r="C25" s="129" t="str">
        <f ca="1">IF(ISBLANK(INDIRECT(ADDRESS(B25*2+2,3))),"",INDIRECT(ADDRESS(B25*2+2,3)))</f>
        <v>Бомба</v>
      </c>
      <c r="D25" s="129"/>
      <c r="E25" s="130"/>
      <c r="F25" s="31">
        <v>6</v>
      </c>
      <c r="G25" s="32">
        <v>10</v>
      </c>
      <c r="H25" s="131" t="str">
        <f ca="1">IF(ISBLANK(INDIRECT(ADDRESS(K25*2+2,3))),"",INDIRECT(ADDRESS(K25*2+2,3)))</f>
        <v>23 вау</v>
      </c>
      <c r="I25" s="129"/>
      <c r="J25" s="129"/>
      <c r="K25" s="30">
        <v>4</v>
      </c>
      <c r="L25" s="35" t="s">
        <v>126</v>
      </c>
      <c r="M25" s="36">
        <v>4</v>
      </c>
    </row>
    <row r="26" spans="2:13" ht="18.600000000000001" thickBot="1" x14ac:dyDescent="0.35">
      <c r="B26" s="30">
        <v>5</v>
      </c>
      <c r="C26" s="129" t="str">
        <f ca="1">IF(ISBLANK(INDIRECT(ADDRESS(B26*2+2,3))),"",INDIRECT(ADDRESS(B26*2+2,3)))</f>
        <v>ГольфФкадемия</v>
      </c>
      <c r="D26" s="129"/>
      <c r="E26" s="130"/>
      <c r="F26" s="31">
        <v>5</v>
      </c>
      <c r="G26" s="32">
        <v>13</v>
      </c>
      <c r="H26" s="131" t="str">
        <f ca="1">IF(ISBLANK(INDIRECT(ADDRESS(K26*2+2,3))),"",INDIRECT(ADDRESS(K26*2+2,3)))</f>
        <v>Авант 1</v>
      </c>
      <c r="I26" s="129"/>
      <c r="J26" s="129"/>
      <c r="K26" s="30">
        <v>3</v>
      </c>
      <c r="L26" s="35" t="s">
        <v>126</v>
      </c>
      <c r="M26" s="36">
        <v>5</v>
      </c>
    </row>
    <row r="27" spans="2:13" ht="18.600000000000001" thickBot="1" x14ac:dyDescent="0.35">
      <c r="B27" s="30">
        <v>1</v>
      </c>
      <c r="C27" s="129" t="str">
        <f ca="1">IF(ISBLANK(INDIRECT(ADDRESS(B27*2+2,3))),"",INDIRECT(ADDRESS(B27*2+2,3)))</f>
        <v>Оксюморон</v>
      </c>
      <c r="D27" s="129"/>
      <c r="E27" s="130"/>
      <c r="F27" s="31">
        <v>7</v>
      </c>
      <c r="G27" s="32">
        <v>6</v>
      </c>
      <c r="H27" s="131" t="str">
        <f ca="1">IF(ISBLANK(INDIRECT(ADDRESS(K27*2+2,3))),"",INDIRECT(ADDRESS(K27*2+2,3)))</f>
        <v>Балаково</v>
      </c>
      <c r="I27" s="129"/>
      <c r="J27" s="129"/>
      <c r="K27" s="30">
        <v>2</v>
      </c>
      <c r="L27" s="35" t="s">
        <v>126</v>
      </c>
      <c r="M27" s="36">
        <v>6</v>
      </c>
    </row>
    <row r="28" spans="2:13" ht="30" customHeight="1" x14ac:dyDescent="0.3"/>
    <row r="29" spans="2:13" ht="21.6" thickBot="1" x14ac:dyDescent="0.35">
      <c r="B29" s="128" t="s">
        <v>128</v>
      </c>
      <c r="C29" s="128"/>
      <c r="D29" s="128"/>
      <c r="E29" s="128"/>
      <c r="F29" s="128"/>
      <c r="G29" s="128"/>
      <c r="H29" s="128"/>
      <c r="I29" s="128"/>
      <c r="J29" s="128"/>
      <c r="K29" s="128"/>
    </row>
    <row r="30" spans="2:13" ht="18.600000000000001" thickBot="1" x14ac:dyDescent="0.35">
      <c r="B30" s="30">
        <v>2</v>
      </c>
      <c r="C30" s="129" t="str">
        <f ca="1">IF(ISBLANK(INDIRECT(ADDRESS(B30*2+2,3))),"",INDIRECT(ADDRESS(B30*2+2,3)))</f>
        <v>Балаково</v>
      </c>
      <c r="D30" s="129"/>
      <c r="E30" s="130"/>
      <c r="F30" s="31">
        <v>6</v>
      </c>
      <c r="G30" s="32">
        <v>13</v>
      </c>
      <c r="H30" s="131" t="str">
        <f ca="1">IF(ISBLANK(INDIRECT(ADDRESS(K30*2+2,3))),"",INDIRECT(ADDRESS(K30*2+2,3)))</f>
        <v>Бомба</v>
      </c>
      <c r="I30" s="129"/>
      <c r="J30" s="129"/>
      <c r="K30" s="30">
        <v>6</v>
      </c>
      <c r="L30" s="35" t="s">
        <v>126</v>
      </c>
      <c r="M30" s="36">
        <v>7</v>
      </c>
    </row>
    <row r="31" spans="2:13" ht="18.600000000000001" thickBot="1" x14ac:dyDescent="0.35">
      <c r="B31" s="30">
        <v>3</v>
      </c>
      <c r="C31" s="129" t="str">
        <f ca="1">IF(ISBLANK(INDIRECT(ADDRESS(B31*2+2,3))),"",INDIRECT(ADDRESS(B31*2+2,3)))</f>
        <v>Авант 1</v>
      </c>
      <c r="D31" s="129"/>
      <c r="E31" s="130"/>
      <c r="F31" s="31">
        <v>13</v>
      </c>
      <c r="G31" s="32">
        <v>0</v>
      </c>
      <c r="H31" s="131" t="str">
        <f ca="1">IF(ISBLANK(INDIRECT(ADDRESS(K31*2+2,3))),"",INDIRECT(ADDRESS(K31*2+2,3)))</f>
        <v>Оксюморон</v>
      </c>
      <c r="I31" s="129"/>
      <c r="J31" s="129"/>
      <c r="K31" s="30">
        <v>1</v>
      </c>
      <c r="L31" s="35" t="s">
        <v>126</v>
      </c>
      <c r="M31" s="36">
        <v>8</v>
      </c>
    </row>
    <row r="32" spans="2:13" ht="18.600000000000001" thickBot="1" x14ac:dyDescent="0.35">
      <c r="B32" s="30">
        <v>4</v>
      </c>
      <c r="C32" s="129" t="str">
        <f ca="1">IF(ISBLANK(INDIRECT(ADDRESS(B32*2+2,3))),"",INDIRECT(ADDRESS(B32*2+2,3)))</f>
        <v>23 вау</v>
      </c>
      <c r="D32" s="129"/>
      <c r="E32" s="130"/>
      <c r="F32" s="31">
        <v>13</v>
      </c>
      <c r="G32" s="32">
        <v>0</v>
      </c>
      <c r="H32" s="131" t="str">
        <f ca="1">IF(ISBLANK(INDIRECT(ADDRESS(K32*2+2,3))),"",INDIRECT(ADDRESS(K32*2+2,3)))</f>
        <v>ГольфФкадемия</v>
      </c>
      <c r="I32" s="129"/>
      <c r="J32" s="129"/>
      <c r="K32" s="30">
        <v>5</v>
      </c>
      <c r="L32" s="35" t="s">
        <v>126</v>
      </c>
      <c r="M32" s="36">
        <v>9</v>
      </c>
    </row>
    <row r="33" spans="2:13" ht="30" customHeight="1" x14ac:dyDescent="0.3"/>
    <row r="34" spans="2:13" ht="21.6" thickBot="1" x14ac:dyDescent="0.35">
      <c r="B34" s="128" t="s">
        <v>129</v>
      </c>
      <c r="C34" s="128"/>
      <c r="D34" s="128"/>
      <c r="E34" s="128"/>
      <c r="F34" s="128"/>
      <c r="G34" s="128"/>
      <c r="H34" s="128"/>
      <c r="I34" s="128"/>
      <c r="J34" s="128"/>
      <c r="K34" s="128"/>
    </row>
    <row r="35" spans="2:13" ht="18.600000000000001" thickBot="1" x14ac:dyDescent="0.35">
      <c r="B35" s="30">
        <v>6</v>
      </c>
      <c r="C35" s="129" t="str">
        <f ca="1">IF(ISBLANK(INDIRECT(ADDRESS(B35*2+2,3))),"",INDIRECT(ADDRESS(B35*2+2,3)))</f>
        <v>Бомба</v>
      </c>
      <c r="D35" s="129"/>
      <c r="E35" s="130"/>
      <c r="F35" s="31">
        <v>4</v>
      </c>
      <c r="G35" s="32">
        <v>13</v>
      </c>
      <c r="H35" s="131" t="str">
        <f ca="1">IF(ISBLANK(INDIRECT(ADDRESS(K35*2+2,3))),"",INDIRECT(ADDRESS(K35*2+2,3)))</f>
        <v>ГольфФкадемия</v>
      </c>
      <c r="I35" s="129"/>
      <c r="J35" s="129"/>
      <c r="K35" s="30">
        <v>5</v>
      </c>
      <c r="L35" s="35" t="s">
        <v>126</v>
      </c>
      <c r="M35" s="36">
        <v>10</v>
      </c>
    </row>
    <row r="36" spans="2:13" ht="18.600000000000001" thickBot="1" x14ac:dyDescent="0.35">
      <c r="B36" s="30">
        <v>1</v>
      </c>
      <c r="C36" s="129" t="str">
        <f ca="1">IF(ISBLANK(INDIRECT(ADDRESS(B36*2+2,3))),"",INDIRECT(ADDRESS(B36*2+2,3)))</f>
        <v>Оксюморон</v>
      </c>
      <c r="D36" s="129"/>
      <c r="E36" s="130"/>
      <c r="F36" s="31">
        <v>3</v>
      </c>
      <c r="G36" s="32">
        <v>9</v>
      </c>
      <c r="H36" s="131" t="str">
        <f ca="1">IF(ISBLANK(INDIRECT(ADDRESS(K36*2+2,3))),"",INDIRECT(ADDRESS(K36*2+2,3)))</f>
        <v>23 вау</v>
      </c>
      <c r="I36" s="129"/>
      <c r="J36" s="129"/>
      <c r="K36" s="30">
        <v>4</v>
      </c>
      <c r="L36" s="35" t="s">
        <v>126</v>
      </c>
      <c r="M36" s="36">
        <v>11</v>
      </c>
    </row>
    <row r="37" spans="2:13" ht="18.600000000000001" thickBot="1" x14ac:dyDescent="0.35">
      <c r="B37" s="30">
        <v>2</v>
      </c>
      <c r="C37" s="129" t="str">
        <f ca="1">IF(ISBLANK(INDIRECT(ADDRESS(B37*2+2,3))),"",INDIRECT(ADDRESS(B37*2+2,3)))</f>
        <v>Балаково</v>
      </c>
      <c r="D37" s="129"/>
      <c r="E37" s="130"/>
      <c r="F37" s="31">
        <v>5</v>
      </c>
      <c r="G37" s="32">
        <v>13</v>
      </c>
      <c r="H37" s="131" t="str">
        <f ca="1">IF(ISBLANK(INDIRECT(ADDRESS(K37*2+2,3))),"",INDIRECT(ADDRESS(K37*2+2,3)))</f>
        <v>Авант 1</v>
      </c>
      <c r="I37" s="129"/>
      <c r="J37" s="129"/>
      <c r="K37" s="30">
        <v>3</v>
      </c>
      <c r="L37" s="35" t="s">
        <v>126</v>
      </c>
      <c r="M37" s="36">
        <v>12</v>
      </c>
    </row>
    <row r="38" spans="2:13" ht="30" customHeight="1" x14ac:dyDescent="0.3"/>
    <row r="39" spans="2:13" ht="21.6" thickBot="1" x14ac:dyDescent="0.35">
      <c r="B39" s="128" t="s">
        <v>130</v>
      </c>
      <c r="C39" s="128"/>
      <c r="D39" s="128"/>
      <c r="E39" s="128"/>
      <c r="F39" s="128"/>
      <c r="G39" s="128"/>
      <c r="H39" s="128"/>
      <c r="I39" s="128"/>
      <c r="J39" s="128"/>
      <c r="K39" s="128"/>
    </row>
    <row r="40" spans="2:13" ht="18.600000000000001" thickBot="1" x14ac:dyDescent="0.35">
      <c r="B40" s="30">
        <v>3</v>
      </c>
      <c r="C40" s="129" t="str">
        <f ca="1">IF(ISBLANK(INDIRECT(ADDRESS(B40*2+2,3))),"",INDIRECT(ADDRESS(B40*2+2,3)))</f>
        <v>Авант 1</v>
      </c>
      <c r="D40" s="129"/>
      <c r="E40" s="130"/>
      <c r="F40" s="31">
        <v>11</v>
      </c>
      <c r="G40" s="32">
        <v>12</v>
      </c>
      <c r="H40" s="131" t="str">
        <f ca="1">IF(ISBLANK(INDIRECT(ADDRESS(K40*2+2,3))),"",INDIRECT(ADDRESS(K40*2+2,3)))</f>
        <v>Бомба</v>
      </c>
      <c r="I40" s="129"/>
      <c r="J40" s="129"/>
      <c r="K40" s="30">
        <v>6</v>
      </c>
      <c r="L40" s="35" t="s">
        <v>126</v>
      </c>
      <c r="M40" s="36">
        <v>13</v>
      </c>
    </row>
    <row r="41" spans="2:13" ht="18.600000000000001" thickBot="1" x14ac:dyDescent="0.35">
      <c r="B41" s="30">
        <v>4</v>
      </c>
      <c r="C41" s="129" t="str">
        <f ca="1">IF(ISBLANK(INDIRECT(ADDRESS(B41*2+2,3))),"",INDIRECT(ADDRESS(B41*2+2,3)))</f>
        <v>23 вау</v>
      </c>
      <c r="D41" s="129"/>
      <c r="E41" s="130"/>
      <c r="F41" s="31">
        <v>13</v>
      </c>
      <c r="G41" s="32">
        <v>2</v>
      </c>
      <c r="H41" s="131" t="str">
        <f ca="1">IF(ISBLANK(INDIRECT(ADDRESS(K41*2+2,3))),"",INDIRECT(ADDRESS(K41*2+2,3)))</f>
        <v>Балаково</v>
      </c>
      <c r="I41" s="129"/>
      <c r="J41" s="129"/>
      <c r="K41" s="30">
        <v>2</v>
      </c>
      <c r="L41" s="35" t="s">
        <v>126</v>
      </c>
      <c r="M41" s="36">
        <v>14</v>
      </c>
    </row>
    <row r="42" spans="2:13" ht="18.600000000000001" thickBot="1" x14ac:dyDescent="0.35">
      <c r="B42" s="30">
        <v>5</v>
      </c>
      <c r="C42" s="129" t="str">
        <f ca="1">IF(ISBLANK(INDIRECT(ADDRESS(B42*2+2,3))),"",INDIRECT(ADDRESS(B42*2+2,3)))</f>
        <v>ГольфФкадемия</v>
      </c>
      <c r="D42" s="129"/>
      <c r="E42" s="130"/>
      <c r="F42" s="31">
        <v>11</v>
      </c>
      <c r="G42" s="32">
        <v>3</v>
      </c>
      <c r="H42" s="131" t="str">
        <f ca="1">IF(ISBLANK(INDIRECT(ADDRESS(K42*2+2,3))),"",INDIRECT(ADDRESS(K42*2+2,3)))</f>
        <v>Оксюморон</v>
      </c>
      <c r="I42" s="129"/>
      <c r="J42" s="129"/>
      <c r="K42" s="30">
        <v>1</v>
      </c>
      <c r="L42" s="35" t="s">
        <v>126</v>
      </c>
      <c r="M42" s="36">
        <v>15</v>
      </c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45474-0108-4F9C-B0DB-D97A2DE00CED}">
  <dimension ref="A1:N42"/>
  <sheetViews>
    <sheetView workbookViewId="0">
      <selection activeCell="Q9" sqref="Q9"/>
    </sheetView>
  </sheetViews>
  <sheetFormatPr defaultRowHeight="14.4" x14ac:dyDescent="0.3"/>
  <cols>
    <col min="1" max="1" width="4" style="7" customWidth="1"/>
    <col min="2" max="2" width="6.33203125" customWidth="1"/>
    <col min="3" max="4" width="10.33203125" customWidth="1"/>
    <col min="5" max="5" width="7.88671875" customWidth="1"/>
    <col min="6" max="12" width="10.33203125" customWidth="1"/>
    <col min="13" max="13" width="10.33203125" style="34" customWidth="1"/>
    <col min="14" max="15" width="10.33203125" customWidth="1"/>
  </cols>
  <sheetData>
    <row r="1" spans="2:14" ht="46.2" x14ac:dyDescent="0.3">
      <c r="B1" s="108" t="s">
        <v>211</v>
      </c>
      <c r="C1" s="108"/>
      <c r="D1" s="108"/>
      <c r="E1" s="108"/>
      <c r="F1" s="108"/>
      <c r="G1" s="108"/>
      <c r="H1" s="108"/>
      <c r="I1" s="108"/>
      <c r="J1" s="108"/>
      <c r="K1" s="108"/>
      <c r="M1"/>
    </row>
    <row r="2" spans="2:14" ht="15" thickBot="1" x14ac:dyDescent="0.35">
      <c r="M2"/>
    </row>
    <row r="3" spans="2:14" ht="15" thickBot="1" x14ac:dyDescent="0.35">
      <c r="B3" s="8"/>
      <c r="C3" s="109" t="s">
        <v>120</v>
      </c>
      <c r="D3" s="110"/>
      <c r="E3" s="111"/>
      <c r="F3" s="9">
        <v>1</v>
      </c>
      <c r="G3" s="9">
        <v>2</v>
      </c>
      <c r="H3" s="9">
        <v>3</v>
      </c>
      <c r="I3" s="10">
        <v>4</v>
      </c>
      <c r="J3" s="10">
        <v>5</v>
      </c>
      <c r="K3" s="10">
        <v>6</v>
      </c>
      <c r="L3" s="11" t="s">
        <v>121</v>
      </c>
      <c r="M3" s="9" t="s">
        <v>122</v>
      </c>
      <c r="N3" s="12" t="s">
        <v>123</v>
      </c>
    </row>
    <row r="4" spans="2:14" ht="21" x14ac:dyDescent="0.3">
      <c r="B4" s="112">
        <v>1</v>
      </c>
      <c r="C4" s="114" t="s">
        <v>210</v>
      </c>
      <c r="D4" s="115"/>
      <c r="E4" s="116"/>
      <c r="F4" s="13" t="s">
        <v>124</v>
      </c>
      <c r="G4" s="160" t="str">
        <f ca="1">INDIRECT(ADDRESS(27,6))&amp;":"&amp;INDIRECT(ADDRESS(27,7))</f>
        <v>5:4</v>
      </c>
      <c r="H4" s="14" t="str">
        <f ca="1">INDIRECT(ADDRESS(31,7))&amp;":"&amp;INDIRECT(ADDRESS(31,6))</f>
        <v>5:12</v>
      </c>
      <c r="I4" s="14" t="str">
        <f ca="1">INDIRECT(ADDRESS(36,6))&amp;":"&amp;INDIRECT(ADDRESS(36,7))</f>
        <v>5:6</v>
      </c>
      <c r="J4" s="160" t="str">
        <f ca="1">INDIRECT(ADDRESS(42,7))&amp;":"&amp;INDIRECT(ADDRESS(42,6))</f>
        <v>8:5</v>
      </c>
      <c r="K4" s="15" t="str">
        <f ca="1">INDIRECT(ADDRESS(20,6))&amp;":"&amp;INDIRECT(ADDRESS(20,7))</f>
        <v>6:13</v>
      </c>
      <c r="L4" s="120">
        <f ca="1">IF(COUNT(F5:K5)=0,"",COUNTIF(F5:K5,"&gt;0")+0.5*COUNTIF(F5:K5,0))</f>
        <v>2</v>
      </c>
      <c r="M4" s="16">
        <v>4</v>
      </c>
      <c r="N4" s="106">
        <v>3</v>
      </c>
    </row>
    <row r="5" spans="2:14" ht="21" x14ac:dyDescent="0.3">
      <c r="B5" s="113"/>
      <c r="C5" s="117"/>
      <c r="D5" s="118"/>
      <c r="E5" s="119"/>
      <c r="F5" s="17" t="s">
        <v>124</v>
      </c>
      <c r="G5" s="161">
        <f ca="1">IF(LEN(INDIRECT(ADDRESS(ROW()-1, COLUMN())))=1,"",INDIRECT(ADDRESS(27,6))-INDIRECT(ADDRESS(27,7)))</f>
        <v>1</v>
      </c>
      <c r="H5" s="18">
        <f ca="1">IF(LEN(INDIRECT(ADDRESS(ROW()-1, COLUMN())))=1,"",INDIRECT(ADDRESS(31,7))-INDIRECT(ADDRESS(31,6)))</f>
        <v>-7</v>
      </c>
      <c r="I5" s="18">
        <f ca="1">IF(LEN(INDIRECT(ADDRESS(ROW()-1, COLUMN())))=1,"",INDIRECT(ADDRESS(36,6))-INDIRECT(ADDRESS(36,7)))</f>
        <v>-1</v>
      </c>
      <c r="J5" s="161">
        <f ca="1">IF(LEN(INDIRECT(ADDRESS(ROW()-1, COLUMN())))=1,"",INDIRECT(ADDRESS(42,7))-INDIRECT(ADDRESS(42,6)))</f>
        <v>3</v>
      </c>
      <c r="K5" s="19">
        <f ca="1">IF(LEN(INDIRECT(ADDRESS(ROW()-1, COLUMN())))=1,"",INDIRECT(ADDRESS(20,6))-INDIRECT(ADDRESS(20,7)))</f>
        <v>-7</v>
      </c>
      <c r="L5" s="121"/>
      <c r="M5" s="18">
        <f ca="1">IF(COUNT(F5:K5)=0,"",SUM(F5:K5))</f>
        <v>-11</v>
      </c>
      <c r="N5" s="107"/>
    </row>
    <row r="6" spans="2:14" ht="21" x14ac:dyDescent="0.3">
      <c r="B6" s="122">
        <v>2</v>
      </c>
      <c r="C6" s="117" t="s">
        <v>202</v>
      </c>
      <c r="D6" s="118"/>
      <c r="E6" s="119"/>
      <c r="F6" s="162" t="str">
        <f ca="1">INDIRECT(ADDRESS(27,7))&amp;":"&amp;INDIRECT(ADDRESS(27,6))</f>
        <v>4:5</v>
      </c>
      <c r="G6" s="21" t="s">
        <v>124</v>
      </c>
      <c r="H6" s="22" t="str">
        <f ca="1">INDIRECT(ADDRESS(37,6))&amp;":"&amp;INDIRECT(ADDRESS(37,7))</f>
        <v>4:13</v>
      </c>
      <c r="I6" s="22" t="str">
        <f ca="1">INDIRECT(ADDRESS(41,7))&amp;":"&amp;INDIRECT(ADDRESS(41,6))</f>
        <v>10:4</v>
      </c>
      <c r="J6" s="164" t="str">
        <f ca="1">INDIRECT(ADDRESS(21,6))&amp;":"&amp;INDIRECT(ADDRESS(21,7))</f>
        <v>13:2</v>
      </c>
      <c r="K6" s="23" t="str">
        <f ca="1">INDIRECT(ADDRESS(30,6))&amp;":"&amp;INDIRECT(ADDRESS(30,7))</f>
        <v>5:10</v>
      </c>
      <c r="L6" s="121">
        <f ca="1">IF(COUNT(F7:K7)=0,"",COUNTIF(F7:K7,"&gt;0")+0.5*COUNTIF(F7:K7,0))</f>
        <v>2</v>
      </c>
      <c r="M6" s="18">
        <v>10</v>
      </c>
      <c r="N6" s="123">
        <v>4</v>
      </c>
    </row>
    <row r="7" spans="2:14" ht="21" x14ac:dyDescent="0.3">
      <c r="B7" s="113"/>
      <c r="C7" s="117"/>
      <c r="D7" s="118"/>
      <c r="E7" s="119"/>
      <c r="F7" s="163">
        <f ca="1">IF(LEN(INDIRECT(ADDRESS(ROW()-1, COLUMN())))=1,"",INDIRECT(ADDRESS(27,7))-INDIRECT(ADDRESS(27,6)))</f>
        <v>-1</v>
      </c>
      <c r="G7" s="25" t="s">
        <v>124</v>
      </c>
      <c r="H7" s="18">
        <f ca="1">IF(LEN(INDIRECT(ADDRESS(ROW()-1, COLUMN())))=1,"",INDIRECT(ADDRESS(37,6))-INDIRECT(ADDRESS(37,7)))</f>
        <v>-9</v>
      </c>
      <c r="I7" s="18">
        <f ca="1">IF(LEN(INDIRECT(ADDRESS(ROW()-1, COLUMN())))=1,"",INDIRECT(ADDRESS(41,7))-INDIRECT(ADDRESS(41,6)))</f>
        <v>6</v>
      </c>
      <c r="J7" s="161">
        <f ca="1">IF(LEN(INDIRECT(ADDRESS(ROW()-1, COLUMN())))=1,"",INDIRECT(ADDRESS(21,6))-INDIRECT(ADDRESS(21,7)))</f>
        <v>11</v>
      </c>
      <c r="K7" s="19">
        <f ca="1">IF(LEN(INDIRECT(ADDRESS(ROW()-1, COLUMN())))=1,"",INDIRECT(ADDRESS(30,6))-INDIRECT(ADDRESS(30,7)))</f>
        <v>-5</v>
      </c>
      <c r="L7" s="121"/>
      <c r="M7" s="18">
        <f ca="1">IF(COUNT(F7:K7)=0,"",SUM(F7:K7))</f>
        <v>2</v>
      </c>
      <c r="N7" s="107"/>
    </row>
    <row r="8" spans="2:14" ht="21" x14ac:dyDescent="0.3">
      <c r="B8" s="122">
        <v>3</v>
      </c>
      <c r="C8" s="124" t="s">
        <v>163</v>
      </c>
      <c r="D8" s="125"/>
      <c r="E8" s="126"/>
      <c r="F8" s="20" t="str">
        <f ca="1">INDIRECT(ADDRESS(31,6))&amp;":"&amp;INDIRECT(ADDRESS(31,7))</f>
        <v>12:5</v>
      </c>
      <c r="G8" s="22" t="str">
        <f ca="1">INDIRECT(ADDRESS(37,7))&amp;":"&amp;INDIRECT(ADDRESS(37,6))</f>
        <v>13:4</v>
      </c>
      <c r="H8" s="21" t="s">
        <v>124</v>
      </c>
      <c r="I8" s="22" t="str">
        <f ca="1">INDIRECT(ADDRESS(22,6))&amp;":"&amp;INDIRECT(ADDRESS(22,7))</f>
        <v>12:2</v>
      </c>
      <c r="J8" s="22" t="str">
        <f ca="1">INDIRECT(ADDRESS(26,7))&amp;":"&amp;INDIRECT(ADDRESS(26,6))</f>
        <v>6:4</v>
      </c>
      <c r="K8" s="23" t="str">
        <f ca="1">INDIRECT(ADDRESS(40,6))&amp;":"&amp;INDIRECT(ADDRESS(40,7))</f>
        <v>6:5</v>
      </c>
      <c r="L8" s="121">
        <f ca="1">IF(COUNT(F9:K9)=0,"",COUNTIF(F9:K9,"&gt;0")+0.5*COUNTIF(F9:K9,0))</f>
        <v>5</v>
      </c>
      <c r="M8" s="18">
        <v>8</v>
      </c>
      <c r="N8" s="123">
        <v>1</v>
      </c>
    </row>
    <row r="9" spans="2:14" ht="21" x14ac:dyDescent="0.3">
      <c r="B9" s="113"/>
      <c r="C9" s="124"/>
      <c r="D9" s="125"/>
      <c r="E9" s="126"/>
      <c r="F9" s="24">
        <f ca="1">IF(LEN(INDIRECT(ADDRESS(ROW()-1, COLUMN())))=1,"",INDIRECT(ADDRESS(31,6))-INDIRECT(ADDRESS(31,7)))</f>
        <v>7</v>
      </c>
      <c r="G9" s="18">
        <f ca="1">IF(LEN(INDIRECT(ADDRESS(ROW()-1, COLUMN())))=1,"",INDIRECT(ADDRESS(37,7))-INDIRECT(ADDRESS(37,6)))</f>
        <v>9</v>
      </c>
      <c r="H9" s="25" t="s">
        <v>124</v>
      </c>
      <c r="I9" s="18">
        <f ca="1">IF(LEN(INDIRECT(ADDRESS(ROW()-1, COLUMN())))=1,"",INDIRECT(ADDRESS(22,6))-INDIRECT(ADDRESS(22,7)))</f>
        <v>10</v>
      </c>
      <c r="J9" s="18">
        <f ca="1">IF(LEN(INDIRECT(ADDRESS(ROW()-1, COLUMN())))=1,"",INDIRECT(ADDRESS(26,7))-INDIRECT(ADDRESS(26,6)))</f>
        <v>2</v>
      </c>
      <c r="K9" s="19">
        <f ca="1">IF(LEN(INDIRECT(ADDRESS(ROW()-1, COLUMN())))=1,"",INDIRECT(ADDRESS(40,6))-INDIRECT(ADDRESS(40,7)))</f>
        <v>1</v>
      </c>
      <c r="L9" s="121"/>
      <c r="M9" s="18">
        <f ca="1">IF(COUNT(F9:K9)=0,"",SUM(F9:K9))</f>
        <v>29</v>
      </c>
      <c r="N9" s="107"/>
    </row>
    <row r="10" spans="2:14" ht="21" x14ac:dyDescent="0.3">
      <c r="B10" s="122">
        <v>4</v>
      </c>
      <c r="C10" s="117" t="s">
        <v>180</v>
      </c>
      <c r="D10" s="118"/>
      <c r="E10" s="119"/>
      <c r="F10" s="20" t="str">
        <f ca="1">INDIRECT(ADDRESS(36,7))&amp;":"&amp;INDIRECT(ADDRESS(36,6))</f>
        <v>6:5</v>
      </c>
      <c r="G10" s="22" t="str">
        <f ca="1">INDIRECT(ADDRESS(41,6))&amp;":"&amp;INDIRECT(ADDRESS(41,7))</f>
        <v>4:10</v>
      </c>
      <c r="H10" s="22" t="str">
        <f ca="1">INDIRECT(ADDRESS(22,7))&amp;":"&amp;INDIRECT(ADDRESS(22,6))</f>
        <v>2:12</v>
      </c>
      <c r="I10" s="21" t="s">
        <v>124</v>
      </c>
      <c r="J10" s="22" t="str">
        <f ca="1">INDIRECT(ADDRESS(32,6))&amp;":"&amp;INDIRECT(ADDRESS(32,7))</f>
        <v>2:9</v>
      </c>
      <c r="K10" s="23" t="str">
        <f ca="1">INDIRECT(ADDRESS(25,7))&amp;":"&amp;INDIRECT(ADDRESS(25,6))</f>
        <v>1:13</v>
      </c>
      <c r="L10" s="121">
        <f ca="1">IF(COUNT(F11:K11)=0,"",COUNTIF(F11:K11,"&gt;0")+0.5*COUNTIF(F11:K11,0))</f>
        <v>1</v>
      </c>
      <c r="M10" s="18">
        <v>-9</v>
      </c>
      <c r="N10" s="123">
        <v>6</v>
      </c>
    </row>
    <row r="11" spans="2:14" ht="21" x14ac:dyDescent="0.3">
      <c r="B11" s="113"/>
      <c r="C11" s="117"/>
      <c r="D11" s="118"/>
      <c r="E11" s="119"/>
      <c r="F11" s="24">
        <f ca="1">IF(LEN(INDIRECT(ADDRESS(ROW()-1, COLUMN())))=1,"",INDIRECT(ADDRESS(36,7))-INDIRECT(ADDRESS(36,6)))</f>
        <v>1</v>
      </c>
      <c r="G11" s="18">
        <f ca="1">IF(LEN(INDIRECT(ADDRESS(ROW()-1, COLUMN())))=1,"",INDIRECT(ADDRESS(41,6))-INDIRECT(ADDRESS(41,7)))</f>
        <v>-6</v>
      </c>
      <c r="H11" s="18">
        <f ca="1">IF(LEN(INDIRECT(ADDRESS(ROW()-1, COLUMN())))=1,"",INDIRECT(ADDRESS(22,7))-INDIRECT(ADDRESS(22,6)))</f>
        <v>-10</v>
      </c>
      <c r="I11" s="25" t="s">
        <v>124</v>
      </c>
      <c r="J11" s="18">
        <f ca="1">IF(LEN(INDIRECT(ADDRESS(ROW()-1, COLUMN())))=1,"",INDIRECT(ADDRESS(32,6))-INDIRECT(ADDRESS(32,7)))</f>
        <v>-7</v>
      </c>
      <c r="K11" s="19">
        <f ca="1">IF(LEN(INDIRECT(ADDRESS(ROW()-1, COLUMN())))=1,"",INDIRECT(ADDRESS(25,7))-INDIRECT(ADDRESS(25,6)))</f>
        <v>-12</v>
      </c>
      <c r="L11" s="121"/>
      <c r="M11" s="18">
        <f ca="1">IF(COUNT(F11:K11)=0,"",SUM(F11:K11))</f>
        <v>-34</v>
      </c>
      <c r="N11" s="107"/>
    </row>
    <row r="12" spans="2:14" ht="21" x14ac:dyDescent="0.3">
      <c r="B12" s="122">
        <v>5</v>
      </c>
      <c r="C12" s="117" t="s">
        <v>204</v>
      </c>
      <c r="D12" s="118"/>
      <c r="E12" s="119"/>
      <c r="F12" s="162" t="str">
        <f ca="1">INDIRECT(ADDRESS(42,6))&amp;":"&amp;INDIRECT(ADDRESS(42,7))</f>
        <v>5:8</v>
      </c>
      <c r="G12" s="164" t="str">
        <f ca="1">INDIRECT(ADDRESS(21,7))&amp;":"&amp;INDIRECT(ADDRESS(21,6))</f>
        <v>2:13</v>
      </c>
      <c r="H12" s="22" t="str">
        <f ca="1">INDIRECT(ADDRESS(26,6))&amp;":"&amp;INDIRECT(ADDRESS(26,7))</f>
        <v>4:6</v>
      </c>
      <c r="I12" s="22" t="str">
        <f ca="1">INDIRECT(ADDRESS(32,7))&amp;":"&amp;INDIRECT(ADDRESS(32,6))</f>
        <v>9:2</v>
      </c>
      <c r="J12" s="21" t="s">
        <v>124</v>
      </c>
      <c r="K12" s="23" t="str">
        <f ca="1">INDIRECT(ADDRESS(35,7))&amp;":"&amp;INDIRECT(ADDRESS(35,6))</f>
        <v>12:9</v>
      </c>
      <c r="L12" s="121">
        <f ca="1">IF(COUNT(F13:K13)=0,"",COUNTIF(F13:K13,"&gt;0")+0.5*COUNTIF(F13:K13,0))</f>
        <v>2</v>
      </c>
      <c r="M12" s="18">
        <v>-14</v>
      </c>
      <c r="N12" s="123">
        <v>5</v>
      </c>
    </row>
    <row r="13" spans="2:14" ht="21" x14ac:dyDescent="0.3">
      <c r="B13" s="113"/>
      <c r="C13" s="117"/>
      <c r="D13" s="118"/>
      <c r="E13" s="119"/>
      <c r="F13" s="163">
        <f ca="1">IF(LEN(INDIRECT(ADDRESS(ROW()-1, COLUMN())))=1,"",INDIRECT(ADDRESS(42,6))-INDIRECT(ADDRESS(42,7)))</f>
        <v>-3</v>
      </c>
      <c r="G13" s="161">
        <f ca="1">IF(LEN(INDIRECT(ADDRESS(ROW()-1, COLUMN())))=1,"",INDIRECT(ADDRESS(21,7))-INDIRECT(ADDRESS(21,6)))</f>
        <v>-11</v>
      </c>
      <c r="H13" s="18">
        <f ca="1">IF(LEN(INDIRECT(ADDRESS(ROW()-1, COLUMN())))=1,"",INDIRECT(ADDRESS(26,6))-INDIRECT(ADDRESS(26,7)))</f>
        <v>-2</v>
      </c>
      <c r="I13" s="18">
        <f ca="1">IF(LEN(INDIRECT(ADDRESS(ROW()-1, COLUMN())))=1,"",INDIRECT(ADDRESS(32,7))-INDIRECT(ADDRESS(32,6)))</f>
        <v>7</v>
      </c>
      <c r="J13" s="25" t="s">
        <v>124</v>
      </c>
      <c r="K13" s="19">
        <f ca="1">IF(LEN(INDIRECT(ADDRESS(ROW()-1, COLUMN())))=1,"",INDIRECT(ADDRESS(35,7))-INDIRECT(ADDRESS(35,6)))</f>
        <v>3</v>
      </c>
      <c r="L13" s="121"/>
      <c r="M13" s="18">
        <f ca="1">IF(COUNT(F13:K13)=0,"",SUM(F13:K13))</f>
        <v>-6</v>
      </c>
      <c r="N13" s="107"/>
    </row>
    <row r="14" spans="2:14" ht="21" x14ac:dyDescent="0.3">
      <c r="B14" s="122">
        <v>6</v>
      </c>
      <c r="C14" s="124" t="s">
        <v>223</v>
      </c>
      <c r="D14" s="125"/>
      <c r="E14" s="126"/>
      <c r="F14" s="20" t="str">
        <f ca="1">INDIRECT(ADDRESS(20,7))&amp;":"&amp;INDIRECT(ADDRESS(20,6))</f>
        <v>13:6</v>
      </c>
      <c r="G14" s="22" t="str">
        <f ca="1">INDIRECT(ADDRESS(30,7))&amp;":"&amp;INDIRECT(ADDRESS(30,6))</f>
        <v>10:5</v>
      </c>
      <c r="H14" s="22" t="str">
        <f ca="1">INDIRECT(ADDRESS(40,7))&amp;":"&amp;INDIRECT(ADDRESS(40,6))</f>
        <v>5:6</v>
      </c>
      <c r="I14" s="22" t="str">
        <f ca="1">INDIRECT(ADDRESS(25,6))&amp;":"&amp;INDIRECT(ADDRESS(25,7))</f>
        <v>13:1</v>
      </c>
      <c r="J14" s="22" t="str">
        <f ca="1">INDIRECT(ADDRESS(35,6))&amp;":"&amp;INDIRECT(ADDRESS(35,7))</f>
        <v>9:12</v>
      </c>
      <c r="K14" s="26" t="s">
        <v>124</v>
      </c>
      <c r="L14" s="121">
        <f ca="1">IF(COUNT(F15:K15)=0,"",COUNTIF(F15:K15,"&gt;0")+0.5*COUNTIF(F15:K15,0))</f>
        <v>3</v>
      </c>
      <c r="M14" s="18">
        <v>0</v>
      </c>
      <c r="N14" s="123">
        <v>2</v>
      </c>
    </row>
    <row r="15" spans="2:14" ht="21.6" thickBot="1" x14ac:dyDescent="0.35">
      <c r="B15" s="132"/>
      <c r="C15" s="133"/>
      <c r="D15" s="134"/>
      <c r="E15" s="135"/>
      <c r="F15" s="27">
        <f ca="1">IF(LEN(INDIRECT(ADDRESS(ROW()-1, COLUMN())))=1,"",INDIRECT(ADDRESS(20,7))-INDIRECT(ADDRESS(20,6)))</f>
        <v>7</v>
      </c>
      <c r="G15" s="28">
        <f ca="1">IF(LEN(INDIRECT(ADDRESS(ROW()-1, COLUMN())))=1,"",INDIRECT(ADDRESS(30,7))-INDIRECT(ADDRESS(30,6)))</f>
        <v>5</v>
      </c>
      <c r="H15" s="28">
        <f ca="1">IF(LEN(INDIRECT(ADDRESS(ROW()-1, COLUMN())))=1,"",INDIRECT(ADDRESS(40,7))-INDIRECT(ADDRESS(40,6)))</f>
        <v>-1</v>
      </c>
      <c r="I15" s="28">
        <f ca="1">IF(LEN(INDIRECT(ADDRESS(ROW()-1, COLUMN())))=1,"",INDIRECT(ADDRESS(25,6))-INDIRECT(ADDRESS(25,7)))</f>
        <v>12</v>
      </c>
      <c r="J15" s="28">
        <f ca="1">IF(LEN(INDIRECT(ADDRESS(ROW()-1, COLUMN())))=1,"",INDIRECT(ADDRESS(35,6))-INDIRECT(ADDRESS(35,7)))</f>
        <v>-3</v>
      </c>
      <c r="K15" s="29" t="s">
        <v>124</v>
      </c>
      <c r="L15" s="136"/>
      <c r="M15" s="28">
        <f ca="1">IF(COUNT(F15:K15)=0,"",SUM(F15:K15))</f>
        <v>20</v>
      </c>
      <c r="N15" s="127"/>
    </row>
    <row r="16" spans="2:14" x14ac:dyDescent="0.3">
      <c r="M16"/>
    </row>
    <row r="17" spans="2:13" x14ac:dyDescent="0.3">
      <c r="M17"/>
    </row>
    <row r="18" spans="2:13" x14ac:dyDescent="0.3">
      <c r="M18"/>
    </row>
    <row r="19" spans="2:13" ht="21.6" thickBot="1" x14ac:dyDescent="0.35">
      <c r="B19" s="128" t="s">
        <v>125</v>
      </c>
      <c r="C19" s="128"/>
      <c r="D19" s="128"/>
      <c r="E19" s="128"/>
      <c r="F19" s="128"/>
      <c r="G19" s="128"/>
      <c r="H19" s="128"/>
      <c r="I19" s="128"/>
      <c r="J19" s="128"/>
      <c r="K19" s="128"/>
      <c r="M19"/>
    </row>
    <row r="20" spans="2:13" ht="18.600000000000001" thickBot="1" x14ac:dyDescent="0.35">
      <c r="B20" s="30">
        <v>1</v>
      </c>
      <c r="C20" s="129" t="str">
        <f ca="1">IF(ISBLANK(INDIRECT(ADDRESS(B20*2+2,3))),"",INDIRECT(ADDRESS(B20*2+2,3)))</f>
        <v>Printim</v>
      </c>
      <c r="D20" s="129"/>
      <c r="E20" s="130"/>
      <c r="F20" s="31">
        <v>6</v>
      </c>
      <c r="G20" s="32">
        <v>13</v>
      </c>
      <c r="H20" s="131" t="str">
        <f ca="1">IF(ISBLANK(INDIRECT(ADDRESS(K20*2+2,3))),"",INDIRECT(ADDRESS(K20*2+2,3)))</f>
        <v>СБ</v>
      </c>
      <c r="I20" s="129"/>
      <c r="J20" s="129"/>
      <c r="K20" s="30">
        <v>6</v>
      </c>
      <c r="L20" s="35" t="s">
        <v>126</v>
      </c>
      <c r="M20" s="36">
        <v>1</v>
      </c>
    </row>
    <row r="21" spans="2:13" ht="18.600000000000001" thickBot="1" x14ac:dyDescent="0.35">
      <c r="B21" s="30">
        <v>2</v>
      </c>
      <c r="C21" s="129" t="str">
        <f ca="1">IF(ISBLANK(INDIRECT(ADDRESS(B21*2+2,3))),"",INDIRECT(ADDRESS(B21*2+2,3)))</f>
        <v>Консультант</v>
      </c>
      <c r="D21" s="129"/>
      <c r="E21" s="130"/>
      <c r="F21" s="31">
        <v>13</v>
      </c>
      <c r="G21" s="32">
        <v>2</v>
      </c>
      <c r="H21" s="131" t="str">
        <f ca="1">IF(ISBLANK(INDIRECT(ADDRESS(K21*2+2,3))),"",INDIRECT(ADDRESS(K21*2+2,3)))</f>
        <v>Леди Х</v>
      </c>
      <c r="I21" s="129"/>
      <c r="J21" s="129"/>
      <c r="K21" s="30">
        <v>5</v>
      </c>
      <c r="L21" s="35" t="s">
        <v>126</v>
      </c>
      <c r="M21" s="36">
        <v>2</v>
      </c>
    </row>
    <row r="22" spans="2:13" ht="18.600000000000001" thickBot="1" x14ac:dyDescent="0.35">
      <c r="B22" s="30">
        <v>3</v>
      </c>
      <c r="C22" s="129" t="str">
        <f ca="1">IF(ISBLANK(INDIRECT(ADDRESS(B22*2+2,3))),"",INDIRECT(ADDRESS(B22*2+2,3)))</f>
        <v>Шакти</v>
      </c>
      <c r="D22" s="129"/>
      <c r="E22" s="130"/>
      <c r="F22" s="31">
        <v>12</v>
      </c>
      <c r="G22" s="32">
        <v>2</v>
      </c>
      <c r="H22" s="131" t="str">
        <f ca="1">IF(ISBLANK(INDIRECT(ADDRESS(K22*2+2,3))),"",INDIRECT(ADDRESS(K22*2+2,3)))</f>
        <v>Экстрим</v>
      </c>
      <c r="I22" s="129"/>
      <c r="J22" s="129"/>
      <c r="K22" s="30">
        <v>4</v>
      </c>
      <c r="L22" s="35" t="s">
        <v>126</v>
      </c>
      <c r="M22" s="36">
        <v>3</v>
      </c>
    </row>
    <row r="23" spans="2:13" ht="30" customHeight="1" x14ac:dyDescent="0.3"/>
    <row r="24" spans="2:13" ht="21.6" thickBot="1" x14ac:dyDescent="0.35">
      <c r="B24" s="128" t="s">
        <v>127</v>
      </c>
      <c r="C24" s="128"/>
      <c r="D24" s="128"/>
      <c r="E24" s="128"/>
      <c r="F24" s="128"/>
      <c r="G24" s="128"/>
      <c r="H24" s="128"/>
      <c r="I24" s="128"/>
      <c r="J24" s="128"/>
      <c r="K24" s="128"/>
    </row>
    <row r="25" spans="2:13" ht="18.600000000000001" thickBot="1" x14ac:dyDescent="0.35">
      <c r="B25" s="30">
        <v>6</v>
      </c>
      <c r="C25" s="129" t="str">
        <f ca="1">IF(ISBLANK(INDIRECT(ADDRESS(B25*2+2,3))),"",INDIRECT(ADDRESS(B25*2+2,3)))</f>
        <v>СБ</v>
      </c>
      <c r="D25" s="129"/>
      <c r="E25" s="130"/>
      <c r="F25" s="31">
        <v>13</v>
      </c>
      <c r="G25" s="32">
        <v>1</v>
      </c>
      <c r="H25" s="131" t="str">
        <f ca="1">IF(ISBLANK(INDIRECT(ADDRESS(K25*2+2,3))),"",INDIRECT(ADDRESS(K25*2+2,3)))</f>
        <v>Экстрим</v>
      </c>
      <c r="I25" s="129"/>
      <c r="J25" s="129"/>
      <c r="K25" s="30">
        <v>4</v>
      </c>
      <c r="L25" s="35" t="s">
        <v>126</v>
      </c>
      <c r="M25" s="36">
        <v>7</v>
      </c>
    </row>
    <row r="26" spans="2:13" ht="18.600000000000001" thickBot="1" x14ac:dyDescent="0.35">
      <c r="B26" s="30">
        <v>5</v>
      </c>
      <c r="C26" s="129" t="str">
        <f ca="1">IF(ISBLANK(INDIRECT(ADDRESS(B26*2+2,3))),"",INDIRECT(ADDRESS(B26*2+2,3)))</f>
        <v>Леди Х</v>
      </c>
      <c r="D26" s="129"/>
      <c r="E26" s="130"/>
      <c r="F26" s="31">
        <v>4</v>
      </c>
      <c r="G26" s="32">
        <v>6</v>
      </c>
      <c r="H26" s="131" t="str">
        <f ca="1">IF(ISBLANK(INDIRECT(ADDRESS(K26*2+2,3))),"",INDIRECT(ADDRESS(K26*2+2,3)))</f>
        <v>Шакти</v>
      </c>
      <c r="I26" s="129"/>
      <c r="J26" s="129"/>
      <c r="K26" s="30">
        <v>3</v>
      </c>
      <c r="L26" s="35" t="s">
        <v>126</v>
      </c>
      <c r="M26" s="36">
        <v>8</v>
      </c>
    </row>
    <row r="27" spans="2:13" ht="18.600000000000001" thickBot="1" x14ac:dyDescent="0.35">
      <c r="B27" s="30">
        <v>1</v>
      </c>
      <c r="C27" s="129" t="str">
        <f ca="1">IF(ISBLANK(INDIRECT(ADDRESS(B27*2+2,3))),"",INDIRECT(ADDRESS(B27*2+2,3)))</f>
        <v>Printim</v>
      </c>
      <c r="D27" s="129"/>
      <c r="E27" s="130"/>
      <c r="F27" s="31">
        <v>5</v>
      </c>
      <c r="G27" s="32">
        <v>4</v>
      </c>
      <c r="H27" s="131" t="str">
        <f ca="1">IF(ISBLANK(INDIRECT(ADDRESS(K27*2+2,3))),"",INDIRECT(ADDRESS(K27*2+2,3)))</f>
        <v>Консультант</v>
      </c>
      <c r="I27" s="129"/>
      <c r="J27" s="129"/>
      <c r="K27" s="30">
        <v>2</v>
      </c>
      <c r="L27" s="35" t="s">
        <v>126</v>
      </c>
      <c r="M27" s="36">
        <v>9</v>
      </c>
    </row>
    <row r="28" spans="2:13" ht="30" customHeight="1" x14ac:dyDescent="0.3"/>
    <row r="29" spans="2:13" ht="21.6" thickBot="1" x14ac:dyDescent="0.35">
      <c r="B29" s="128" t="s">
        <v>128</v>
      </c>
      <c r="C29" s="128"/>
      <c r="D29" s="128"/>
      <c r="E29" s="128"/>
      <c r="F29" s="128"/>
      <c r="G29" s="128"/>
      <c r="H29" s="128"/>
      <c r="I29" s="128"/>
      <c r="J29" s="128"/>
      <c r="K29" s="128"/>
    </row>
    <row r="30" spans="2:13" ht="18.600000000000001" thickBot="1" x14ac:dyDescent="0.35">
      <c r="B30" s="30">
        <v>2</v>
      </c>
      <c r="C30" s="129" t="str">
        <f ca="1">IF(ISBLANK(INDIRECT(ADDRESS(B30*2+2,3))),"",INDIRECT(ADDRESS(B30*2+2,3)))</f>
        <v>Консультант</v>
      </c>
      <c r="D30" s="129"/>
      <c r="E30" s="130"/>
      <c r="F30" s="31">
        <v>5</v>
      </c>
      <c r="G30" s="32">
        <v>10</v>
      </c>
      <c r="H30" s="131" t="str">
        <f ca="1">IF(ISBLANK(INDIRECT(ADDRESS(K30*2+2,3))),"",INDIRECT(ADDRESS(K30*2+2,3)))</f>
        <v>СБ</v>
      </c>
      <c r="I30" s="129"/>
      <c r="J30" s="129"/>
      <c r="K30" s="30">
        <v>6</v>
      </c>
      <c r="L30" s="35" t="s">
        <v>126</v>
      </c>
      <c r="M30" s="36">
        <v>10</v>
      </c>
    </row>
    <row r="31" spans="2:13" ht="18.600000000000001" thickBot="1" x14ac:dyDescent="0.35">
      <c r="B31" s="30">
        <v>3</v>
      </c>
      <c r="C31" s="129" t="str">
        <f ca="1">IF(ISBLANK(INDIRECT(ADDRESS(B31*2+2,3))),"",INDIRECT(ADDRESS(B31*2+2,3)))</f>
        <v>Шакти</v>
      </c>
      <c r="D31" s="129"/>
      <c r="E31" s="130"/>
      <c r="F31" s="31">
        <v>12</v>
      </c>
      <c r="G31" s="32">
        <v>5</v>
      </c>
      <c r="H31" s="131" t="str">
        <f ca="1">IF(ISBLANK(INDIRECT(ADDRESS(K31*2+2,3))),"",INDIRECT(ADDRESS(K31*2+2,3)))</f>
        <v>Printim</v>
      </c>
      <c r="I31" s="129"/>
      <c r="J31" s="129"/>
      <c r="K31" s="30">
        <v>1</v>
      </c>
      <c r="L31" s="35" t="s">
        <v>126</v>
      </c>
      <c r="M31" s="36">
        <v>11</v>
      </c>
    </row>
    <row r="32" spans="2:13" ht="18.600000000000001" thickBot="1" x14ac:dyDescent="0.35">
      <c r="B32" s="30">
        <v>4</v>
      </c>
      <c r="C32" s="129" t="str">
        <f ca="1">IF(ISBLANK(INDIRECT(ADDRESS(B32*2+2,3))),"",INDIRECT(ADDRESS(B32*2+2,3)))</f>
        <v>Экстрим</v>
      </c>
      <c r="D32" s="129"/>
      <c r="E32" s="130"/>
      <c r="F32" s="31">
        <v>2</v>
      </c>
      <c r="G32" s="32">
        <v>9</v>
      </c>
      <c r="H32" s="131" t="str">
        <f ca="1">IF(ISBLANK(INDIRECT(ADDRESS(K32*2+2,3))),"",INDIRECT(ADDRESS(K32*2+2,3)))</f>
        <v>Леди Х</v>
      </c>
      <c r="I32" s="129"/>
      <c r="J32" s="129"/>
      <c r="K32" s="30">
        <v>5</v>
      </c>
      <c r="L32" s="35" t="s">
        <v>126</v>
      </c>
      <c r="M32" s="36">
        <v>12</v>
      </c>
    </row>
    <row r="33" spans="2:13" ht="30" customHeight="1" x14ac:dyDescent="0.3"/>
    <row r="34" spans="2:13" ht="21.6" thickBot="1" x14ac:dyDescent="0.35">
      <c r="B34" s="128" t="s">
        <v>129</v>
      </c>
      <c r="C34" s="128"/>
      <c r="D34" s="128"/>
      <c r="E34" s="128"/>
      <c r="F34" s="128"/>
      <c r="G34" s="128"/>
      <c r="H34" s="128"/>
      <c r="I34" s="128"/>
      <c r="J34" s="128"/>
      <c r="K34" s="128"/>
    </row>
    <row r="35" spans="2:13" ht="18.600000000000001" thickBot="1" x14ac:dyDescent="0.35">
      <c r="B35" s="30">
        <v>6</v>
      </c>
      <c r="C35" s="129" t="str">
        <f ca="1">IF(ISBLANK(INDIRECT(ADDRESS(B35*2+2,3))),"",INDIRECT(ADDRESS(B35*2+2,3)))</f>
        <v>СБ</v>
      </c>
      <c r="D35" s="129"/>
      <c r="E35" s="130"/>
      <c r="F35" s="31">
        <v>9</v>
      </c>
      <c r="G35" s="32">
        <v>12</v>
      </c>
      <c r="H35" s="131" t="str">
        <f ca="1">IF(ISBLANK(INDIRECT(ADDRESS(K35*2+2,3))),"",INDIRECT(ADDRESS(K35*2+2,3)))</f>
        <v>Леди Х</v>
      </c>
      <c r="I35" s="129"/>
      <c r="J35" s="129"/>
      <c r="K35" s="30">
        <v>5</v>
      </c>
      <c r="L35" s="35" t="s">
        <v>126</v>
      </c>
      <c r="M35" s="36">
        <v>13</v>
      </c>
    </row>
    <row r="36" spans="2:13" ht="18.600000000000001" thickBot="1" x14ac:dyDescent="0.35">
      <c r="B36" s="30">
        <v>1</v>
      </c>
      <c r="C36" s="129" t="str">
        <f ca="1">IF(ISBLANK(INDIRECT(ADDRESS(B36*2+2,3))),"",INDIRECT(ADDRESS(B36*2+2,3)))</f>
        <v>Printim</v>
      </c>
      <c r="D36" s="129"/>
      <c r="E36" s="130"/>
      <c r="F36" s="31">
        <v>5</v>
      </c>
      <c r="G36" s="32">
        <v>6</v>
      </c>
      <c r="H36" s="131" t="str">
        <f ca="1">IF(ISBLANK(INDIRECT(ADDRESS(K36*2+2,3))),"",INDIRECT(ADDRESS(K36*2+2,3)))</f>
        <v>Экстрим</v>
      </c>
      <c r="I36" s="129"/>
      <c r="J36" s="129"/>
      <c r="K36" s="30">
        <v>4</v>
      </c>
      <c r="L36" s="35" t="s">
        <v>126</v>
      </c>
      <c r="M36" s="36">
        <v>14</v>
      </c>
    </row>
    <row r="37" spans="2:13" ht="18.600000000000001" thickBot="1" x14ac:dyDescent="0.35">
      <c r="B37" s="30">
        <v>2</v>
      </c>
      <c r="C37" s="129" t="str">
        <f ca="1">IF(ISBLANK(INDIRECT(ADDRESS(B37*2+2,3))),"",INDIRECT(ADDRESS(B37*2+2,3)))</f>
        <v>Консультант</v>
      </c>
      <c r="D37" s="129"/>
      <c r="E37" s="130"/>
      <c r="F37" s="31">
        <v>4</v>
      </c>
      <c r="G37" s="32">
        <v>13</v>
      </c>
      <c r="H37" s="131" t="str">
        <f ca="1">IF(ISBLANK(INDIRECT(ADDRESS(K37*2+2,3))),"",INDIRECT(ADDRESS(K37*2+2,3)))</f>
        <v>Шакти</v>
      </c>
      <c r="I37" s="129"/>
      <c r="J37" s="129"/>
      <c r="K37" s="30">
        <v>3</v>
      </c>
      <c r="L37" s="35" t="s">
        <v>126</v>
      </c>
      <c r="M37" s="36">
        <v>15</v>
      </c>
    </row>
    <row r="38" spans="2:13" ht="30" customHeight="1" x14ac:dyDescent="0.3"/>
    <row r="39" spans="2:13" ht="21.6" thickBot="1" x14ac:dyDescent="0.35">
      <c r="B39" s="128" t="s">
        <v>130</v>
      </c>
      <c r="C39" s="128"/>
      <c r="D39" s="128"/>
      <c r="E39" s="128"/>
      <c r="F39" s="128"/>
      <c r="G39" s="128"/>
      <c r="H39" s="128"/>
      <c r="I39" s="128"/>
      <c r="J39" s="128"/>
      <c r="K39" s="128"/>
    </row>
    <row r="40" spans="2:13" ht="18.600000000000001" thickBot="1" x14ac:dyDescent="0.35">
      <c r="B40" s="30">
        <v>3</v>
      </c>
      <c r="C40" s="129" t="str">
        <f ca="1">IF(ISBLANK(INDIRECT(ADDRESS(B40*2+2,3))),"",INDIRECT(ADDRESS(B40*2+2,3)))</f>
        <v>Шакти</v>
      </c>
      <c r="D40" s="129"/>
      <c r="E40" s="130"/>
      <c r="F40" s="31">
        <v>6</v>
      </c>
      <c r="G40" s="32">
        <v>5</v>
      </c>
      <c r="H40" s="131" t="str">
        <f ca="1">IF(ISBLANK(INDIRECT(ADDRESS(K40*2+2,3))),"",INDIRECT(ADDRESS(K40*2+2,3)))</f>
        <v>СБ</v>
      </c>
      <c r="I40" s="129"/>
      <c r="J40" s="129"/>
      <c r="K40" s="30">
        <v>6</v>
      </c>
      <c r="L40" s="35" t="s">
        <v>126</v>
      </c>
      <c r="M40" s="36">
        <v>4</v>
      </c>
    </row>
    <row r="41" spans="2:13" ht="18.600000000000001" thickBot="1" x14ac:dyDescent="0.35">
      <c r="B41" s="30">
        <v>4</v>
      </c>
      <c r="C41" s="129" t="str">
        <f ca="1">IF(ISBLANK(INDIRECT(ADDRESS(B41*2+2,3))),"",INDIRECT(ADDRESS(B41*2+2,3)))</f>
        <v>Экстрим</v>
      </c>
      <c r="D41" s="129"/>
      <c r="E41" s="130"/>
      <c r="F41" s="31">
        <v>4</v>
      </c>
      <c r="G41" s="32">
        <v>10</v>
      </c>
      <c r="H41" s="131" t="str">
        <f ca="1">IF(ISBLANK(INDIRECT(ADDRESS(K41*2+2,3))),"",INDIRECT(ADDRESS(K41*2+2,3)))</f>
        <v>Консультант</v>
      </c>
      <c r="I41" s="129"/>
      <c r="J41" s="129"/>
      <c r="K41" s="30">
        <v>2</v>
      </c>
      <c r="L41" s="35" t="s">
        <v>126</v>
      </c>
      <c r="M41" s="36">
        <v>5</v>
      </c>
    </row>
    <row r="42" spans="2:13" ht="18.600000000000001" thickBot="1" x14ac:dyDescent="0.35">
      <c r="B42" s="30">
        <v>5</v>
      </c>
      <c r="C42" s="129" t="str">
        <f ca="1">IF(ISBLANK(INDIRECT(ADDRESS(B42*2+2,3))),"",INDIRECT(ADDRESS(B42*2+2,3)))</f>
        <v>Леди Х</v>
      </c>
      <c r="D42" s="129"/>
      <c r="E42" s="130"/>
      <c r="F42" s="31">
        <v>5</v>
      </c>
      <c r="G42" s="32">
        <v>8</v>
      </c>
      <c r="H42" s="131" t="str">
        <f ca="1">IF(ISBLANK(INDIRECT(ADDRESS(K42*2+2,3))),"",INDIRECT(ADDRESS(K42*2+2,3)))</f>
        <v>Printim</v>
      </c>
      <c r="I42" s="129"/>
      <c r="J42" s="129"/>
      <c r="K42" s="30">
        <v>1</v>
      </c>
      <c r="L42" s="35" t="s">
        <v>126</v>
      </c>
      <c r="M42" s="36">
        <v>6</v>
      </c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F727F-24FB-4AC7-8D85-CC82A8B921FF}">
  <dimension ref="A1:N42"/>
  <sheetViews>
    <sheetView workbookViewId="0">
      <selection activeCell="S11" sqref="S11"/>
    </sheetView>
  </sheetViews>
  <sheetFormatPr defaultRowHeight="14.4" x14ac:dyDescent="0.3"/>
  <cols>
    <col min="1" max="1" width="4" style="7" customWidth="1"/>
    <col min="2" max="2" width="6" customWidth="1"/>
    <col min="3" max="4" width="10.33203125" customWidth="1"/>
    <col min="5" max="5" width="8.6640625" customWidth="1"/>
    <col min="6" max="12" width="10.33203125" customWidth="1"/>
    <col min="13" max="13" width="10.33203125" style="34" customWidth="1"/>
    <col min="14" max="15" width="10.33203125" customWidth="1"/>
  </cols>
  <sheetData>
    <row r="1" spans="2:14" ht="46.2" x14ac:dyDescent="0.3">
      <c r="B1" s="108" t="s">
        <v>138</v>
      </c>
      <c r="C1" s="108"/>
      <c r="D1" s="108"/>
      <c r="E1" s="108"/>
      <c r="F1" s="108"/>
      <c r="G1" s="108"/>
      <c r="H1" s="108"/>
      <c r="I1" s="108"/>
      <c r="J1" s="108"/>
      <c r="K1" s="108"/>
      <c r="M1"/>
    </row>
    <row r="2" spans="2:14" ht="15" thickBot="1" x14ac:dyDescent="0.35">
      <c r="M2"/>
    </row>
    <row r="3" spans="2:14" ht="15" thickBot="1" x14ac:dyDescent="0.35">
      <c r="B3" s="8"/>
      <c r="C3" s="109" t="s">
        <v>120</v>
      </c>
      <c r="D3" s="110"/>
      <c r="E3" s="111"/>
      <c r="F3" s="9">
        <v>1</v>
      </c>
      <c r="G3" s="9">
        <v>2</v>
      </c>
      <c r="H3" s="9">
        <v>3</v>
      </c>
      <c r="I3" s="10">
        <v>4</v>
      </c>
      <c r="J3" s="10">
        <v>5</v>
      </c>
      <c r="K3" s="10">
        <v>6</v>
      </c>
      <c r="L3" s="11" t="s">
        <v>121</v>
      </c>
      <c r="M3" s="9" t="s">
        <v>122</v>
      </c>
      <c r="N3" s="12" t="s">
        <v>123</v>
      </c>
    </row>
    <row r="4" spans="2:14" ht="21" x14ac:dyDescent="0.3">
      <c r="B4" s="112">
        <v>1</v>
      </c>
      <c r="C4" s="114" t="s">
        <v>184</v>
      </c>
      <c r="D4" s="115"/>
      <c r="E4" s="116"/>
      <c r="F4" s="13" t="s">
        <v>124</v>
      </c>
      <c r="G4" s="14" t="str">
        <f ca="1">INDIRECT(ADDRESS(27,6))&amp;":"&amp;INDIRECT(ADDRESS(27,7))</f>
        <v>11:9</v>
      </c>
      <c r="H4" s="14" t="str">
        <f ca="1">INDIRECT(ADDRESS(31,7))&amp;":"&amp;INDIRECT(ADDRESS(31,6))</f>
        <v>11:9</v>
      </c>
      <c r="I4" s="14" t="str">
        <f ca="1">INDIRECT(ADDRESS(36,6))&amp;":"&amp;INDIRECT(ADDRESS(36,7))</f>
        <v>6:10</v>
      </c>
      <c r="J4" s="14" t="str">
        <f ca="1">INDIRECT(ADDRESS(42,7))&amp;":"&amp;INDIRECT(ADDRESS(42,6))</f>
        <v>1:12</v>
      </c>
      <c r="K4" s="15" t="str">
        <f ca="1">INDIRECT(ADDRESS(20,6))&amp;":"&amp;INDIRECT(ADDRESS(20,7))</f>
        <v>7:5</v>
      </c>
      <c r="L4" s="120">
        <f ca="1">IF(COUNT(F5:K5)=0,"",COUNTIF(F5:K5,"&gt;0")+0.5*COUNTIF(F5:K5,0))</f>
        <v>3</v>
      </c>
      <c r="M4" s="16"/>
      <c r="N4" s="106">
        <v>2</v>
      </c>
    </row>
    <row r="5" spans="2:14" ht="21" x14ac:dyDescent="0.3">
      <c r="B5" s="113"/>
      <c r="C5" s="117"/>
      <c r="D5" s="118"/>
      <c r="E5" s="119"/>
      <c r="F5" s="17" t="s">
        <v>124</v>
      </c>
      <c r="G5" s="18">
        <f ca="1">IF(LEN(INDIRECT(ADDRESS(ROW()-1, COLUMN())))=1,"",INDIRECT(ADDRESS(27,6))-INDIRECT(ADDRESS(27,7)))</f>
        <v>2</v>
      </c>
      <c r="H5" s="18">
        <f ca="1">IF(LEN(INDIRECT(ADDRESS(ROW()-1, COLUMN())))=1,"",INDIRECT(ADDRESS(31,7))-INDIRECT(ADDRESS(31,6)))</f>
        <v>2</v>
      </c>
      <c r="I5" s="18">
        <f ca="1">IF(LEN(INDIRECT(ADDRESS(ROW()-1, COLUMN())))=1,"",INDIRECT(ADDRESS(36,6))-INDIRECT(ADDRESS(36,7)))</f>
        <v>-4</v>
      </c>
      <c r="J5" s="18">
        <f ca="1">IF(LEN(INDIRECT(ADDRESS(ROW()-1, COLUMN())))=1,"",INDIRECT(ADDRESS(42,7))-INDIRECT(ADDRESS(42,6)))</f>
        <v>-11</v>
      </c>
      <c r="K5" s="19">
        <f ca="1">IF(LEN(INDIRECT(ADDRESS(ROW()-1, COLUMN())))=1,"",INDIRECT(ADDRESS(20,6))-INDIRECT(ADDRESS(20,7)))</f>
        <v>2</v>
      </c>
      <c r="L5" s="121"/>
      <c r="M5" s="18">
        <f ca="1">IF(COUNT(F5:K5)=0,"",SUM(F5:K5))</f>
        <v>-9</v>
      </c>
      <c r="N5" s="107"/>
    </row>
    <row r="6" spans="2:14" ht="21" x14ac:dyDescent="0.3">
      <c r="B6" s="122">
        <v>2</v>
      </c>
      <c r="C6" s="117" t="s">
        <v>200</v>
      </c>
      <c r="D6" s="118"/>
      <c r="E6" s="119"/>
      <c r="F6" s="20" t="str">
        <f ca="1">INDIRECT(ADDRESS(27,7))&amp;":"&amp;INDIRECT(ADDRESS(27,6))</f>
        <v>9:11</v>
      </c>
      <c r="G6" s="21" t="s">
        <v>124</v>
      </c>
      <c r="H6" s="22" t="str">
        <f ca="1">INDIRECT(ADDRESS(37,6))&amp;":"&amp;INDIRECT(ADDRESS(37,7))</f>
        <v>7:11</v>
      </c>
      <c r="I6" s="22" t="str">
        <f ca="1">INDIRECT(ADDRESS(41,7))&amp;":"&amp;INDIRECT(ADDRESS(41,6))</f>
        <v>10:3</v>
      </c>
      <c r="J6" s="22" t="str">
        <f ca="1">INDIRECT(ADDRESS(21,6))&amp;":"&amp;INDIRECT(ADDRESS(21,7))</f>
        <v>9:6</v>
      </c>
      <c r="K6" s="23" t="str">
        <f ca="1">INDIRECT(ADDRESS(30,6))&amp;":"&amp;INDIRECT(ADDRESS(30,7))</f>
        <v>9:12</v>
      </c>
      <c r="L6" s="121">
        <f ca="1">IF(COUNT(F7:K7)=0,"",COUNTIF(F7:K7,"&gt;0")+0.5*COUNTIF(F7:K7,0))</f>
        <v>2</v>
      </c>
      <c r="M6" s="18"/>
      <c r="N6" s="123">
        <v>5</v>
      </c>
    </row>
    <row r="7" spans="2:14" ht="21" x14ac:dyDescent="0.3">
      <c r="B7" s="113"/>
      <c r="C7" s="117"/>
      <c r="D7" s="118"/>
      <c r="E7" s="119"/>
      <c r="F7" s="24">
        <f ca="1">IF(LEN(INDIRECT(ADDRESS(ROW()-1, COLUMN())))=1,"",INDIRECT(ADDRESS(27,7))-INDIRECT(ADDRESS(27,6)))</f>
        <v>-2</v>
      </c>
      <c r="G7" s="25" t="s">
        <v>124</v>
      </c>
      <c r="H7" s="18">
        <f ca="1">IF(LEN(INDIRECT(ADDRESS(ROW()-1, COLUMN())))=1,"",INDIRECT(ADDRESS(37,6))-INDIRECT(ADDRESS(37,7)))</f>
        <v>-4</v>
      </c>
      <c r="I7" s="18">
        <f ca="1">IF(LEN(INDIRECT(ADDRESS(ROW()-1, COLUMN())))=1,"",INDIRECT(ADDRESS(41,7))-INDIRECT(ADDRESS(41,6)))</f>
        <v>7</v>
      </c>
      <c r="J7" s="18">
        <f ca="1">IF(LEN(INDIRECT(ADDRESS(ROW()-1, COLUMN())))=1,"",INDIRECT(ADDRESS(21,6))-INDIRECT(ADDRESS(21,7)))</f>
        <v>3</v>
      </c>
      <c r="K7" s="19">
        <f ca="1">IF(LEN(INDIRECT(ADDRESS(ROW()-1, COLUMN())))=1,"",INDIRECT(ADDRESS(30,6))-INDIRECT(ADDRESS(30,7)))</f>
        <v>-3</v>
      </c>
      <c r="L7" s="121"/>
      <c r="M7" s="18">
        <f ca="1">IF(COUNT(F7:K7)=0,"",SUM(F7:K7))</f>
        <v>1</v>
      </c>
      <c r="N7" s="107"/>
    </row>
    <row r="8" spans="2:14" ht="21" x14ac:dyDescent="0.3">
      <c r="B8" s="122">
        <v>3</v>
      </c>
      <c r="C8" s="124" t="s">
        <v>139</v>
      </c>
      <c r="D8" s="125"/>
      <c r="E8" s="126"/>
      <c r="F8" s="20" t="str">
        <f ca="1">INDIRECT(ADDRESS(31,6))&amp;":"&amp;INDIRECT(ADDRESS(31,7))</f>
        <v>9:11</v>
      </c>
      <c r="G8" s="22" t="str">
        <f ca="1">INDIRECT(ADDRESS(37,7))&amp;":"&amp;INDIRECT(ADDRESS(37,6))</f>
        <v>11:7</v>
      </c>
      <c r="H8" s="21" t="s">
        <v>124</v>
      </c>
      <c r="I8" s="22" t="str">
        <f ca="1">INDIRECT(ADDRESS(22,6))&amp;":"&amp;INDIRECT(ADDRESS(22,7))</f>
        <v>5:7</v>
      </c>
      <c r="J8" s="22" t="str">
        <f ca="1">INDIRECT(ADDRESS(26,7))&amp;":"&amp;INDIRECT(ADDRESS(26,6))</f>
        <v>13:5</v>
      </c>
      <c r="K8" s="23" t="str">
        <f ca="1">INDIRECT(ADDRESS(40,6))&amp;":"&amp;INDIRECT(ADDRESS(40,7))</f>
        <v>4:9</v>
      </c>
      <c r="L8" s="121">
        <f ca="1">IF(COUNT(F9:K9)=0,"",COUNTIF(F9:K9,"&gt;0")+0.5*COUNTIF(F9:K9,0))</f>
        <v>2</v>
      </c>
      <c r="M8" s="18"/>
      <c r="N8" s="123">
        <v>4</v>
      </c>
    </row>
    <row r="9" spans="2:14" ht="21" x14ac:dyDescent="0.3">
      <c r="B9" s="113"/>
      <c r="C9" s="124"/>
      <c r="D9" s="125"/>
      <c r="E9" s="126"/>
      <c r="F9" s="24">
        <f ca="1">IF(LEN(INDIRECT(ADDRESS(ROW()-1, COLUMN())))=1,"",INDIRECT(ADDRESS(31,6))-INDIRECT(ADDRESS(31,7)))</f>
        <v>-2</v>
      </c>
      <c r="G9" s="18">
        <f ca="1">IF(LEN(INDIRECT(ADDRESS(ROW()-1, COLUMN())))=1,"",INDIRECT(ADDRESS(37,7))-INDIRECT(ADDRESS(37,6)))</f>
        <v>4</v>
      </c>
      <c r="H9" s="25" t="s">
        <v>124</v>
      </c>
      <c r="I9" s="18">
        <f ca="1">IF(LEN(INDIRECT(ADDRESS(ROW()-1, COLUMN())))=1,"",INDIRECT(ADDRESS(22,6))-INDIRECT(ADDRESS(22,7)))</f>
        <v>-2</v>
      </c>
      <c r="J9" s="18">
        <f ca="1">IF(LEN(INDIRECT(ADDRESS(ROW()-1, COLUMN())))=1,"",INDIRECT(ADDRESS(26,7))-INDIRECT(ADDRESS(26,6)))</f>
        <v>8</v>
      </c>
      <c r="K9" s="19">
        <f ca="1">IF(LEN(INDIRECT(ADDRESS(ROW()-1, COLUMN())))=1,"",INDIRECT(ADDRESS(40,6))-INDIRECT(ADDRESS(40,7)))</f>
        <v>-5</v>
      </c>
      <c r="L9" s="121"/>
      <c r="M9" s="18">
        <f ca="1">IF(COUNT(F9:K9)=0,"",SUM(F9:K9))</f>
        <v>3</v>
      </c>
      <c r="N9" s="107"/>
    </row>
    <row r="10" spans="2:14" ht="21" x14ac:dyDescent="0.3">
      <c r="B10" s="122">
        <v>4</v>
      </c>
      <c r="C10" s="117" t="s">
        <v>208</v>
      </c>
      <c r="D10" s="118"/>
      <c r="E10" s="119"/>
      <c r="F10" s="20" t="str">
        <f ca="1">INDIRECT(ADDRESS(36,7))&amp;":"&amp;INDIRECT(ADDRESS(36,6))</f>
        <v>10:6</v>
      </c>
      <c r="G10" s="22" t="str">
        <f ca="1">INDIRECT(ADDRESS(41,6))&amp;":"&amp;INDIRECT(ADDRESS(41,7))</f>
        <v>3:10</v>
      </c>
      <c r="H10" s="22" t="str">
        <f ca="1">INDIRECT(ADDRESS(22,7))&amp;":"&amp;INDIRECT(ADDRESS(22,6))</f>
        <v>7:5</v>
      </c>
      <c r="I10" s="21" t="s">
        <v>124</v>
      </c>
      <c r="J10" s="22" t="str">
        <f ca="1">INDIRECT(ADDRESS(32,6))&amp;":"&amp;INDIRECT(ADDRESS(32,7))</f>
        <v>11:4</v>
      </c>
      <c r="K10" s="23" t="str">
        <f ca="1">INDIRECT(ADDRESS(25,7))&amp;":"&amp;INDIRECT(ADDRESS(25,6))</f>
        <v>9:6</v>
      </c>
      <c r="L10" s="121">
        <f ca="1">IF(COUNT(F11:K11)=0,"",COUNTIF(F11:K11,"&gt;0")+0.5*COUNTIF(F11:K11,0))</f>
        <v>4</v>
      </c>
      <c r="M10" s="18"/>
      <c r="N10" s="123">
        <v>1</v>
      </c>
    </row>
    <row r="11" spans="2:14" ht="21" x14ac:dyDescent="0.3">
      <c r="B11" s="113"/>
      <c r="C11" s="117"/>
      <c r="D11" s="118"/>
      <c r="E11" s="119"/>
      <c r="F11" s="24">
        <f ca="1">IF(LEN(INDIRECT(ADDRESS(ROW()-1, COLUMN())))=1,"",INDIRECT(ADDRESS(36,7))-INDIRECT(ADDRESS(36,6)))</f>
        <v>4</v>
      </c>
      <c r="G11" s="18">
        <f ca="1">IF(LEN(INDIRECT(ADDRESS(ROW()-1, COLUMN())))=1,"",INDIRECT(ADDRESS(41,6))-INDIRECT(ADDRESS(41,7)))</f>
        <v>-7</v>
      </c>
      <c r="H11" s="18">
        <f ca="1">IF(LEN(INDIRECT(ADDRESS(ROW()-1, COLUMN())))=1,"",INDIRECT(ADDRESS(22,7))-INDIRECT(ADDRESS(22,6)))</f>
        <v>2</v>
      </c>
      <c r="I11" s="25" t="s">
        <v>124</v>
      </c>
      <c r="J11" s="18">
        <f ca="1">IF(LEN(INDIRECT(ADDRESS(ROW()-1, COLUMN())))=1,"",INDIRECT(ADDRESS(32,6))-INDIRECT(ADDRESS(32,7)))</f>
        <v>7</v>
      </c>
      <c r="K11" s="19">
        <f ca="1">IF(LEN(INDIRECT(ADDRESS(ROW()-1, COLUMN())))=1,"",INDIRECT(ADDRESS(25,7))-INDIRECT(ADDRESS(25,6)))</f>
        <v>3</v>
      </c>
      <c r="L11" s="121"/>
      <c r="M11" s="18">
        <f ca="1">IF(COUNT(F11:K11)=0,"",SUM(F11:K11))</f>
        <v>9</v>
      </c>
      <c r="N11" s="107"/>
    </row>
    <row r="12" spans="2:14" ht="21" x14ac:dyDescent="0.3">
      <c r="B12" s="122">
        <v>5</v>
      </c>
      <c r="C12" s="117" t="s">
        <v>189</v>
      </c>
      <c r="D12" s="118"/>
      <c r="E12" s="119"/>
      <c r="F12" s="20" t="str">
        <f ca="1">INDIRECT(ADDRESS(42,6))&amp;":"&amp;INDIRECT(ADDRESS(42,7))</f>
        <v>12:1</v>
      </c>
      <c r="G12" s="22" t="str">
        <f ca="1">INDIRECT(ADDRESS(21,7))&amp;":"&amp;INDIRECT(ADDRESS(21,6))</f>
        <v>6:9</v>
      </c>
      <c r="H12" s="22" t="str">
        <f ca="1">INDIRECT(ADDRESS(26,6))&amp;":"&amp;INDIRECT(ADDRESS(26,7))</f>
        <v>5:13</v>
      </c>
      <c r="I12" s="22" t="str">
        <f ca="1">INDIRECT(ADDRESS(32,7))&amp;":"&amp;INDIRECT(ADDRESS(32,6))</f>
        <v>4:11</v>
      </c>
      <c r="J12" s="21" t="s">
        <v>124</v>
      </c>
      <c r="K12" s="23" t="str">
        <f ca="1">INDIRECT(ADDRESS(35,7))&amp;":"&amp;INDIRECT(ADDRESS(35,6))</f>
        <v>3:13</v>
      </c>
      <c r="L12" s="121">
        <f ca="1">IF(COUNT(F13:K13)=0,"",COUNTIF(F13:K13,"&gt;0")+0.5*COUNTIF(F13:K13,0))</f>
        <v>1</v>
      </c>
      <c r="M12" s="18"/>
      <c r="N12" s="123">
        <v>6</v>
      </c>
    </row>
    <row r="13" spans="2:14" ht="21" x14ac:dyDescent="0.3">
      <c r="B13" s="113"/>
      <c r="C13" s="117"/>
      <c r="D13" s="118"/>
      <c r="E13" s="119"/>
      <c r="F13" s="24">
        <f ca="1">IF(LEN(INDIRECT(ADDRESS(ROW()-1, COLUMN())))=1,"",INDIRECT(ADDRESS(42,6))-INDIRECT(ADDRESS(42,7)))</f>
        <v>11</v>
      </c>
      <c r="G13" s="18">
        <f ca="1">IF(LEN(INDIRECT(ADDRESS(ROW()-1, COLUMN())))=1,"",INDIRECT(ADDRESS(21,7))-INDIRECT(ADDRESS(21,6)))</f>
        <v>-3</v>
      </c>
      <c r="H13" s="18">
        <f ca="1">IF(LEN(INDIRECT(ADDRESS(ROW()-1, COLUMN())))=1,"",INDIRECT(ADDRESS(26,6))-INDIRECT(ADDRESS(26,7)))</f>
        <v>-8</v>
      </c>
      <c r="I13" s="18">
        <f ca="1">IF(LEN(INDIRECT(ADDRESS(ROW()-1, COLUMN())))=1,"",INDIRECT(ADDRESS(32,7))-INDIRECT(ADDRESS(32,6)))</f>
        <v>-7</v>
      </c>
      <c r="J13" s="25" t="s">
        <v>124</v>
      </c>
      <c r="K13" s="19">
        <f ca="1">IF(LEN(INDIRECT(ADDRESS(ROW()-1, COLUMN())))=1,"",INDIRECT(ADDRESS(35,7))-INDIRECT(ADDRESS(35,6)))</f>
        <v>-10</v>
      </c>
      <c r="L13" s="121"/>
      <c r="M13" s="18">
        <f ca="1">IF(COUNT(F13:K13)=0,"",SUM(F13:K13))</f>
        <v>-17</v>
      </c>
      <c r="N13" s="107"/>
    </row>
    <row r="14" spans="2:14" ht="21" x14ac:dyDescent="0.3">
      <c r="B14" s="122">
        <v>6</v>
      </c>
      <c r="C14" s="124" t="s">
        <v>225</v>
      </c>
      <c r="D14" s="125"/>
      <c r="E14" s="126"/>
      <c r="F14" s="20" t="str">
        <f ca="1">INDIRECT(ADDRESS(20,7))&amp;":"&amp;INDIRECT(ADDRESS(20,6))</f>
        <v>5:7</v>
      </c>
      <c r="G14" s="22" t="str">
        <f ca="1">INDIRECT(ADDRESS(30,7))&amp;":"&amp;INDIRECT(ADDRESS(30,6))</f>
        <v>12:9</v>
      </c>
      <c r="H14" s="22" t="str">
        <f ca="1">INDIRECT(ADDRESS(40,7))&amp;":"&amp;INDIRECT(ADDRESS(40,6))</f>
        <v>9:4</v>
      </c>
      <c r="I14" s="22" t="str">
        <f ca="1">INDIRECT(ADDRESS(25,6))&amp;":"&amp;INDIRECT(ADDRESS(25,7))</f>
        <v>6:9</v>
      </c>
      <c r="J14" s="22" t="str">
        <f ca="1">INDIRECT(ADDRESS(35,6))&amp;":"&amp;INDIRECT(ADDRESS(35,7))</f>
        <v>13:3</v>
      </c>
      <c r="K14" s="26" t="s">
        <v>124</v>
      </c>
      <c r="L14" s="121">
        <f ca="1">IF(COUNT(F15:K15)=0,"",COUNTIF(F15:K15,"&gt;0")+0.5*COUNTIF(F15:K15,0))</f>
        <v>3</v>
      </c>
      <c r="M14" s="18"/>
      <c r="N14" s="123">
        <v>3</v>
      </c>
    </row>
    <row r="15" spans="2:14" ht="21.6" thickBot="1" x14ac:dyDescent="0.35">
      <c r="B15" s="132"/>
      <c r="C15" s="133"/>
      <c r="D15" s="134"/>
      <c r="E15" s="135"/>
      <c r="F15" s="27">
        <f ca="1">IF(LEN(INDIRECT(ADDRESS(ROW()-1, COLUMN())))=1,"",INDIRECT(ADDRESS(20,7))-INDIRECT(ADDRESS(20,6)))</f>
        <v>-2</v>
      </c>
      <c r="G15" s="28">
        <f ca="1">IF(LEN(INDIRECT(ADDRESS(ROW()-1, COLUMN())))=1,"",INDIRECT(ADDRESS(30,7))-INDIRECT(ADDRESS(30,6)))</f>
        <v>3</v>
      </c>
      <c r="H15" s="28">
        <f ca="1">IF(LEN(INDIRECT(ADDRESS(ROW()-1, COLUMN())))=1,"",INDIRECT(ADDRESS(40,7))-INDIRECT(ADDRESS(40,6)))</f>
        <v>5</v>
      </c>
      <c r="I15" s="28">
        <f ca="1">IF(LEN(INDIRECT(ADDRESS(ROW()-1, COLUMN())))=1,"",INDIRECT(ADDRESS(25,6))-INDIRECT(ADDRESS(25,7)))</f>
        <v>-3</v>
      </c>
      <c r="J15" s="28">
        <f ca="1">IF(LEN(INDIRECT(ADDRESS(ROW()-1, COLUMN())))=1,"",INDIRECT(ADDRESS(35,6))-INDIRECT(ADDRESS(35,7)))</f>
        <v>10</v>
      </c>
      <c r="K15" s="29" t="s">
        <v>124</v>
      </c>
      <c r="L15" s="136"/>
      <c r="M15" s="28">
        <f ca="1">IF(COUNT(F15:K15)=0,"",SUM(F15:K15))</f>
        <v>13</v>
      </c>
      <c r="N15" s="127"/>
    </row>
    <row r="16" spans="2:14" x14ac:dyDescent="0.3">
      <c r="M16"/>
    </row>
    <row r="17" spans="2:13" x14ac:dyDescent="0.3">
      <c r="M17"/>
    </row>
    <row r="18" spans="2:13" x14ac:dyDescent="0.3">
      <c r="M18"/>
    </row>
    <row r="19" spans="2:13" ht="21.6" thickBot="1" x14ac:dyDescent="0.35">
      <c r="B19" s="128" t="s">
        <v>125</v>
      </c>
      <c r="C19" s="128"/>
      <c r="D19" s="128"/>
      <c r="E19" s="128"/>
      <c r="F19" s="128"/>
      <c r="G19" s="128"/>
      <c r="H19" s="128"/>
      <c r="I19" s="128"/>
      <c r="J19" s="128"/>
      <c r="K19" s="128"/>
      <c r="M19"/>
    </row>
    <row r="20" spans="2:13" ht="18.600000000000001" thickBot="1" x14ac:dyDescent="0.35">
      <c r="B20" s="30">
        <v>1</v>
      </c>
      <c r="C20" s="129" t="str">
        <f ca="1">IF(ISBLANK(INDIRECT(ADDRESS(B20*2+2,3))),"",INDIRECT(ADDRESS(B20*2+2,3)))</f>
        <v>Старт</v>
      </c>
      <c r="D20" s="129"/>
      <c r="E20" s="130"/>
      <c r="F20" s="31">
        <v>7</v>
      </c>
      <c r="G20" s="32">
        <v>5</v>
      </c>
      <c r="H20" s="131" t="str">
        <f ca="1">IF(ISBLANK(INDIRECT(ADDRESS(K20*2+2,3))),"",INDIRECT(ADDRESS(K20*2+2,3)))</f>
        <v>Солнышко</v>
      </c>
      <c r="I20" s="129"/>
      <c r="J20" s="129"/>
      <c r="K20" s="30">
        <v>6</v>
      </c>
      <c r="L20" s="35" t="s">
        <v>126</v>
      </c>
      <c r="M20" s="36">
        <v>4</v>
      </c>
    </row>
    <row r="21" spans="2:13" ht="18.600000000000001" thickBot="1" x14ac:dyDescent="0.35">
      <c r="B21" s="30">
        <v>2</v>
      </c>
      <c r="C21" s="129" t="str">
        <f ca="1">IF(ISBLANK(INDIRECT(ADDRESS(B21*2+2,3))),"",INDIRECT(ADDRESS(B21*2+2,3)))</f>
        <v>Галактика</v>
      </c>
      <c r="D21" s="129"/>
      <c r="E21" s="130"/>
      <c r="F21" s="31">
        <v>9</v>
      </c>
      <c r="G21" s="32">
        <v>6</v>
      </c>
      <c r="H21" s="131" t="str">
        <f ca="1">IF(ISBLANK(INDIRECT(ADDRESS(K21*2+2,3))),"",INDIRECT(ADDRESS(K21*2+2,3)))</f>
        <v>Одноклассницы</v>
      </c>
      <c r="I21" s="129"/>
      <c r="J21" s="129"/>
      <c r="K21" s="30">
        <v>5</v>
      </c>
      <c r="L21" s="35" t="s">
        <v>126</v>
      </c>
      <c r="M21" s="36">
        <v>5</v>
      </c>
    </row>
    <row r="22" spans="2:13" ht="18.600000000000001" thickBot="1" x14ac:dyDescent="0.35">
      <c r="B22" s="30">
        <v>3</v>
      </c>
      <c r="C22" s="129" t="str">
        <f ca="1">IF(ISBLANK(INDIRECT(ADDRESS(B22*2+2,3))),"",INDIRECT(ADDRESS(B22*2+2,3)))</f>
        <v>Рок-н-ролл</v>
      </c>
      <c r="D22" s="129"/>
      <c r="E22" s="130"/>
      <c r="F22" s="31">
        <v>5</v>
      </c>
      <c r="G22" s="32">
        <v>7</v>
      </c>
      <c r="H22" s="131" t="str">
        <f ca="1">IF(ISBLANK(INDIRECT(ADDRESS(K22*2+2,3))),"",INDIRECT(ADDRESS(K22*2+2,3)))</f>
        <v>Натиск</v>
      </c>
      <c r="I22" s="129"/>
      <c r="J22" s="129"/>
      <c r="K22" s="30">
        <v>4</v>
      </c>
      <c r="L22" s="35" t="s">
        <v>126</v>
      </c>
      <c r="M22" s="36">
        <v>6</v>
      </c>
    </row>
    <row r="23" spans="2:13" ht="30" customHeight="1" x14ac:dyDescent="0.3"/>
    <row r="24" spans="2:13" ht="21.6" thickBot="1" x14ac:dyDescent="0.35">
      <c r="B24" s="128" t="s">
        <v>127</v>
      </c>
      <c r="C24" s="128"/>
      <c r="D24" s="128"/>
      <c r="E24" s="128"/>
      <c r="F24" s="128"/>
      <c r="G24" s="128"/>
      <c r="H24" s="128"/>
      <c r="I24" s="128"/>
      <c r="J24" s="128"/>
      <c r="K24" s="128"/>
    </row>
    <row r="25" spans="2:13" ht="18.600000000000001" thickBot="1" x14ac:dyDescent="0.35">
      <c r="B25" s="30">
        <v>6</v>
      </c>
      <c r="C25" s="129" t="str">
        <f ca="1">IF(ISBLANK(INDIRECT(ADDRESS(B25*2+2,3))),"",INDIRECT(ADDRESS(B25*2+2,3)))</f>
        <v>Солнышко</v>
      </c>
      <c r="D25" s="129"/>
      <c r="E25" s="130"/>
      <c r="F25" s="31">
        <v>6</v>
      </c>
      <c r="G25" s="32">
        <v>9</v>
      </c>
      <c r="H25" s="131" t="str">
        <f ca="1">IF(ISBLANK(INDIRECT(ADDRESS(K25*2+2,3))),"",INDIRECT(ADDRESS(K25*2+2,3)))</f>
        <v>Натиск</v>
      </c>
      <c r="I25" s="129"/>
      <c r="J25" s="129"/>
      <c r="K25" s="30">
        <v>4</v>
      </c>
      <c r="L25" s="35" t="s">
        <v>126</v>
      </c>
      <c r="M25" s="36">
        <v>10</v>
      </c>
    </row>
    <row r="26" spans="2:13" ht="18.600000000000001" thickBot="1" x14ac:dyDescent="0.35">
      <c r="B26" s="30">
        <v>5</v>
      </c>
      <c r="C26" s="129" t="str">
        <f ca="1">IF(ISBLANK(INDIRECT(ADDRESS(B26*2+2,3))),"",INDIRECT(ADDRESS(B26*2+2,3)))</f>
        <v>Одноклассницы</v>
      </c>
      <c r="D26" s="129"/>
      <c r="E26" s="130"/>
      <c r="F26" s="31">
        <v>5</v>
      </c>
      <c r="G26" s="32">
        <v>13</v>
      </c>
      <c r="H26" s="131" t="str">
        <f ca="1">IF(ISBLANK(INDIRECT(ADDRESS(K26*2+2,3))),"",INDIRECT(ADDRESS(K26*2+2,3)))</f>
        <v>Рок-н-ролл</v>
      </c>
      <c r="I26" s="129"/>
      <c r="J26" s="129"/>
      <c r="K26" s="30">
        <v>3</v>
      </c>
      <c r="L26" s="35" t="s">
        <v>126</v>
      </c>
      <c r="M26" s="36">
        <v>11</v>
      </c>
    </row>
    <row r="27" spans="2:13" ht="18.600000000000001" thickBot="1" x14ac:dyDescent="0.35">
      <c r="B27" s="30">
        <v>1</v>
      </c>
      <c r="C27" s="129" t="str">
        <f ca="1">IF(ISBLANK(INDIRECT(ADDRESS(B27*2+2,3))),"",INDIRECT(ADDRESS(B27*2+2,3)))</f>
        <v>Старт</v>
      </c>
      <c r="D27" s="129"/>
      <c r="E27" s="130"/>
      <c r="F27" s="31">
        <v>11</v>
      </c>
      <c r="G27" s="32">
        <v>9</v>
      </c>
      <c r="H27" s="131" t="str">
        <f ca="1">IF(ISBLANK(INDIRECT(ADDRESS(K27*2+2,3))),"",INDIRECT(ADDRESS(K27*2+2,3)))</f>
        <v>Галактика</v>
      </c>
      <c r="I27" s="129"/>
      <c r="J27" s="129"/>
      <c r="K27" s="30">
        <v>2</v>
      </c>
      <c r="L27" s="35" t="s">
        <v>126</v>
      </c>
      <c r="M27" s="36">
        <v>12</v>
      </c>
    </row>
    <row r="28" spans="2:13" ht="30" customHeight="1" x14ac:dyDescent="0.3"/>
    <row r="29" spans="2:13" ht="21.6" thickBot="1" x14ac:dyDescent="0.35">
      <c r="B29" s="128" t="s">
        <v>128</v>
      </c>
      <c r="C29" s="128"/>
      <c r="D29" s="128"/>
      <c r="E29" s="128"/>
      <c r="F29" s="128"/>
      <c r="G29" s="128"/>
      <c r="H29" s="128"/>
      <c r="I29" s="128"/>
      <c r="J29" s="128"/>
      <c r="K29" s="128"/>
    </row>
    <row r="30" spans="2:13" ht="18.600000000000001" thickBot="1" x14ac:dyDescent="0.35">
      <c r="B30" s="30">
        <v>2</v>
      </c>
      <c r="C30" s="129" t="str">
        <f ca="1">IF(ISBLANK(INDIRECT(ADDRESS(B30*2+2,3))),"",INDIRECT(ADDRESS(B30*2+2,3)))</f>
        <v>Галактика</v>
      </c>
      <c r="D30" s="129"/>
      <c r="E30" s="130"/>
      <c r="F30" s="31">
        <v>9</v>
      </c>
      <c r="G30" s="32">
        <v>12</v>
      </c>
      <c r="H30" s="131" t="str">
        <f ca="1">IF(ISBLANK(INDIRECT(ADDRESS(K30*2+2,3))),"",INDIRECT(ADDRESS(K30*2+2,3)))</f>
        <v>Солнышко</v>
      </c>
      <c r="I30" s="129"/>
      <c r="J30" s="129"/>
      <c r="K30" s="30">
        <v>6</v>
      </c>
      <c r="L30" s="35" t="s">
        <v>126</v>
      </c>
      <c r="M30" s="36">
        <v>13</v>
      </c>
    </row>
    <row r="31" spans="2:13" ht="18.600000000000001" thickBot="1" x14ac:dyDescent="0.35">
      <c r="B31" s="30">
        <v>3</v>
      </c>
      <c r="C31" s="129" t="str">
        <f ca="1">IF(ISBLANK(INDIRECT(ADDRESS(B31*2+2,3))),"",INDIRECT(ADDRESS(B31*2+2,3)))</f>
        <v>Рок-н-ролл</v>
      </c>
      <c r="D31" s="129"/>
      <c r="E31" s="130"/>
      <c r="F31" s="31">
        <v>9</v>
      </c>
      <c r="G31" s="32">
        <v>11</v>
      </c>
      <c r="H31" s="131" t="str">
        <f ca="1">IF(ISBLANK(INDIRECT(ADDRESS(K31*2+2,3))),"",INDIRECT(ADDRESS(K31*2+2,3)))</f>
        <v>Старт</v>
      </c>
      <c r="I31" s="129"/>
      <c r="J31" s="129"/>
      <c r="K31" s="30">
        <v>1</v>
      </c>
      <c r="L31" s="35" t="s">
        <v>126</v>
      </c>
      <c r="M31" s="36">
        <v>14</v>
      </c>
    </row>
    <row r="32" spans="2:13" ht="18.600000000000001" thickBot="1" x14ac:dyDescent="0.35">
      <c r="B32" s="30">
        <v>4</v>
      </c>
      <c r="C32" s="129" t="str">
        <f ca="1">IF(ISBLANK(INDIRECT(ADDRESS(B32*2+2,3))),"",INDIRECT(ADDRESS(B32*2+2,3)))</f>
        <v>Натиск</v>
      </c>
      <c r="D32" s="129"/>
      <c r="E32" s="130"/>
      <c r="F32" s="31">
        <v>11</v>
      </c>
      <c r="G32" s="32">
        <v>4</v>
      </c>
      <c r="H32" s="131" t="str">
        <f ca="1">IF(ISBLANK(INDIRECT(ADDRESS(K32*2+2,3))),"",INDIRECT(ADDRESS(K32*2+2,3)))</f>
        <v>Одноклассницы</v>
      </c>
      <c r="I32" s="129"/>
      <c r="J32" s="129"/>
      <c r="K32" s="30">
        <v>5</v>
      </c>
      <c r="L32" s="35" t="s">
        <v>126</v>
      </c>
      <c r="M32" s="36">
        <v>15</v>
      </c>
    </row>
    <row r="33" spans="2:13" ht="30" customHeight="1" x14ac:dyDescent="0.3"/>
    <row r="34" spans="2:13" ht="21.6" thickBot="1" x14ac:dyDescent="0.35">
      <c r="B34" s="128" t="s">
        <v>129</v>
      </c>
      <c r="C34" s="128"/>
      <c r="D34" s="128"/>
      <c r="E34" s="128"/>
      <c r="F34" s="128"/>
      <c r="G34" s="128"/>
      <c r="H34" s="128"/>
      <c r="I34" s="128"/>
      <c r="J34" s="128"/>
      <c r="K34" s="128"/>
    </row>
    <row r="35" spans="2:13" ht="18.600000000000001" thickBot="1" x14ac:dyDescent="0.35">
      <c r="B35" s="30">
        <v>6</v>
      </c>
      <c r="C35" s="129" t="str">
        <f ca="1">IF(ISBLANK(INDIRECT(ADDRESS(B35*2+2,3))),"",INDIRECT(ADDRESS(B35*2+2,3)))</f>
        <v>Солнышко</v>
      </c>
      <c r="D35" s="129"/>
      <c r="E35" s="130"/>
      <c r="F35" s="31">
        <v>13</v>
      </c>
      <c r="G35" s="32">
        <v>3</v>
      </c>
      <c r="H35" s="131" t="str">
        <f ca="1">IF(ISBLANK(INDIRECT(ADDRESS(K35*2+2,3))),"",INDIRECT(ADDRESS(K35*2+2,3)))</f>
        <v>Одноклассницы</v>
      </c>
      <c r="I35" s="129"/>
      <c r="J35" s="129"/>
      <c r="K35" s="30">
        <v>5</v>
      </c>
      <c r="L35" s="35" t="s">
        <v>126</v>
      </c>
      <c r="M35" s="36">
        <v>16</v>
      </c>
    </row>
    <row r="36" spans="2:13" ht="18.600000000000001" thickBot="1" x14ac:dyDescent="0.35">
      <c r="B36" s="30">
        <v>1</v>
      </c>
      <c r="C36" s="129" t="str">
        <f ca="1">IF(ISBLANK(INDIRECT(ADDRESS(B36*2+2,3))),"",INDIRECT(ADDRESS(B36*2+2,3)))</f>
        <v>Старт</v>
      </c>
      <c r="D36" s="129"/>
      <c r="E36" s="130"/>
      <c r="F36" s="31">
        <v>6</v>
      </c>
      <c r="G36" s="32">
        <v>10</v>
      </c>
      <c r="H36" s="131" t="str">
        <f ca="1">IF(ISBLANK(INDIRECT(ADDRESS(K36*2+2,3))),"",INDIRECT(ADDRESS(K36*2+2,3)))</f>
        <v>Натиск</v>
      </c>
      <c r="I36" s="129"/>
      <c r="J36" s="129"/>
      <c r="K36" s="30">
        <v>4</v>
      </c>
      <c r="L36" s="35" t="s">
        <v>126</v>
      </c>
      <c r="M36" s="36">
        <v>17</v>
      </c>
    </row>
    <row r="37" spans="2:13" ht="18.600000000000001" thickBot="1" x14ac:dyDescent="0.35">
      <c r="B37" s="30">
        <v>2</v>
      </c>
      <c r="C37" s="129" t="str">
        <f ca="1">IF(ISBLANK(INDIRECT(ADDRESS(B37*2+2,3))),"",INDIRECT(ADDRESS(B37*2+2,3)))</f>
        <v>Галактика</v>
      </c>
      <c r="D37" s="129"/>
      <c r="E37" s="130"/>
      <c r="F37" s="31">
        <v>7</v>
      </c>
      <c r="G37" s="32">
        <v>11</v>
      </c>
      <c r="H37" s="131" t="str">
        <f ca="1">IF(ISBLANK(INDIRECT(ADDRESS(K37*2+2,3))),"",INDIRECT(ADDRESS(K37*2+2,3)))</f>
        <v>Рок-н-ролл</v>
      </c>
      <c r="I37" s="129"/>
      <c r="J37" s="129"/>
      <c r="K37" s="30">
        <v>3</v>
      </c>
      <c r="L37" s="35" t="s">
        <v>126</v>
      </c>
      <c r="M37" s="36">
        <v>18</v>
      </c>
    </row>
    <row r="38" spans="2:13" ht="30" customHeight="1" x14ac:dyDescent="0.3"/>
    <row r="39" spans="2:13" ht="21.6" thickBot="1" x14ac:dyDescent="0.35">
      <c r="B39" s="128" t="s">
        <v>130</v>
      </c>
      <c r="C39" s="128"/>
      <c r="D39" s="128"/>
      <c r="E39" s="128"/>
      <c r="F39" s="128"/>
      <c r="G39" s="128"/>
      <c r="H39" s="128"/>
      <c r="I39" s="128"/>
      <c r="J39" s="128"/>
      <c r="K39" s="128"/>
    </row>
    <row r="40" spans="2:13" ht="18.600000000000001" thickBot="1" x14ac:dyDescent="0.35">
      <c r="B40" s="30">
        <v>3</v>
      </c>
      <c r="C40" s="129" t="str">
        <f ca="1">IF(ISBLANK(INDIRECT(ADDRESS(B40*2+2,3))),"",INDIRECT(ADDRESS(B40*2+2,3)))</f>
        <v>Рок-н-ролл</v>
      </c>
      <c r="D40" s="129"/>
      <c r="E40" s="130"/>
      <c r="F40" s="31">
        <v>4</v>
      </c>
      <c r="G40" s="32">
        <v>9</v>
      </c>
      <c r="H40" s="131" t="str">
        <f ca="1">IF(ISBLANK(INDIRECT(ADDRESS(K40*2+2,3))),"",INDIRECT(ADDRESS(K40*2+2,3)))</f>
        <v>Солнышко</v>
      </c>
      <c r="I40" s="129"/>
      <c r="J40" s="129"/>
      <c r="K40" s="30">
        <v>6</v>
      </c>
      <c r="L40" s="35" t="s">
        <v>126</v>
      </c>
      <c r="M40" s="36">
        <v>1</v>
      </c>
    </row>
    <row r="41" spans="2:13" ht="18.600000000000001" thickBot="1" x14ac:dyDescent="0.35">
      <c r="B41" s="30">
        <v>4</v>
      </c>
      <c r="C41" s="129" t="str">
        <f ca="1">IF(ISBLANK(INDIRECT(ADDRESS(B41*2+2,3))),"",INDIRECT(ADDRESS(B41*2+2,3)))</f>
        <v>Натиск</v>
      </c>
      <c r="D41" s="129"/>
      <c r="E41" s="130"/>
      <c r="F41" s="31">
        <v>3</v>
      </c>
      <c r="G41" s="32">
        <v>10</v>
      </c>
      <c r="H41" s="131" t="str">
        <f ca="1">IF(ISBLANK(INDIRECT(ADDRESS(K41*2+2,3))),"",INDIRECT(ADDRESS(K41*2+2,3)))</f>
        <v>Галактика</v>
      </c>
      <c r="I41" s="129"/>
      <c r="J41" s="129"/>
      <c r="K41" s="30">
        <v>2</v>
      </c>
      <c r="L41" s="35" t="s">
        <v>126</v>
      </c>
      <c r="M41" s="36">
        <v>2</v>
      </c>
    </row>
    <row r="42" spans="2:13" ht="18.600000000000001" thickBot="1" x14ac:dyDescent="0.35">
      <c r="B42" s="30">
        <v>5</v>
      </c>
      <c r="C42" s="129" t="str">
        <f ca="1">IF(ISBLANK(INDIRECT(ADDRESS(B42*2+2,3))),"",INDIRECT(ADDRESS(B42*2+2,3)))</f>
        <v>Одноклассницы</v>
      </c>
      <c r="D42" s="129"/>
      <c r="E42" s="130"/>
      <c r="F42" s="31">
        <v>12</v>
      </c>
      <c r="G42" s="32">
        <v>1</v>
      </c>
      <c r="H42" s="131" t="str">
        <f ca="1">IF(ISBLANK(INDIRECT(ADDRESS(K42*2+2,3))),"",INDIRECT(ADDRESS(K42*2+2,3)))</f>
        <v>Старт</v>
      </c>
      <c r="I42" s="129"/>
      <c r="J42" s="129"/>
      <c r="K42" s="30">
        <v>1</v>
      </c>
      <c r="L42" s="35" t="s">
        <v>126</v>
      </c>
      <c r="M42" s="36">
        <v>3</v>
      </c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25" right="0.2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93297-9CB4-4995-8257-69697D73472B}">
  <dimension ref="A1:Q29"/>
  <sheetViews>
    <sheetView topLeftCell="A3" zoomScale="118" zoomScaleNormal="118" workbookViewId="0">
      <selection activeCell="U18" sqref="U18"/>
    </sheetView>
  </sheetViews>
  <sheetFormatPr defaultRowHeight="14.4" x14ac:dyDescent="0.3"/>
  <cols>
    <col min="3" max="3" width="6.6640625" customWidth="1"/>
    <col min="6" max="6" width="6.5546875" customWidth="1"/>
    <col min="9" max="9" width="2.88671875" customWidth="1"/>
    <col min="17" max="17" width="7.109375" customWidth="1"/>
  </cols>
  <sheetData>
    <row r="1" spans="1:17" ht="21" x14ac:dyDescent="0.4">
      <c r="A1" s="37" t="s">
        <v>143</v>
      </c>
      <c r="B1" s="37"/>
      <c r="I1" s="46"/>
    </row>
    <row r="2" spans="1:17" ht="15" thickBot="1" x14ac:dyDescent="0.35">
      <c r="I2" s="46"/>
    </row>
    <row r="3" spans="1:17" x14ac:dyDescent="0.3">
      <c r="A3" s="38"/>
      <c r="B3" s="39"/>
      <c r="C3" s="39"/>
      <c r="D3" s="40"/>
      <c r="E3" s="38"/>
      <c r="F3" s="39"/>
      <c r="G3" s="39"/>
      <c r="H3" s="40"/>
      <c r="I3" s="46"/>
      <c r="J3" s="38"/>
      <c r="K3" s="39"/>
      <c r="L3" s="39"/>
      <c r="M3" s="40"/>
      <c r="N3" s="38"/>
      <c r="O3" s="39"/>
      <c r="P3" s="39"/>
      <c r="Q3" s="40"/>
    </row>
    <row r="4" spans="1:17" ht="18" x14ac:dyDescent="0.35">
      <c r="A4" s="41"/>
      <c r="B4" s="47">
        <v>3</v>
      </c>
      <c r="C4" s="47"/>
      <c r="D4" s="48"/>
      <c r="E4" s="49"/>
      <c r="F4" s="47">
        <v>6</v>
      </c>
      <c r="G4" s="47"/>
      <c r="H4" s="42"/>
      <c r="I4" s="46"/>
      <c r="J4" s="41"/>
      <c r="K4" s="56">
        <v>12</v>
      </c>
      <c r="L4" s="56"/>
      <c r="M4" s="59"/>
      <c r="N4" s="60"/>
      <c r="O4" s="56"/>
      <c r="P4" s="56"/>
      <c r="Q4" s="59"/>
    </row>
    <row r="5" spans="1:17" ht="18.600000000000001" thickBot="1" x14ac:dyDescent="0.4">
      <c r="A5" s="43"/>
      <c r="B5" s="50"/>
      <c r="C5" s="50"/>
      <c r="D5" s="51"/>
      <c r="E5" s="52"/>
      <c r="F5" s="50"/>
      <c r="G5" s="50"/>
      <c r="H5" s="45"/>
      <c r="I5" s="46"/>
      <c r="J5" s="43"/>
      <c r="K5" s="57"/>
      <c r="L5" s="57"/>
      <c r="M5" s="61"/>
      <c r="N5" s="60"/>
      <c r="O5" s="56">
        <v>14</v>
      </c>
      <c r="P5" s="56"/>
      <c r="Q5" s="59"/>
    </row>
    <row r="6" spans="1:17" ht="18.600000000000001" thickBot="1" x14ac:dyDescent="0.4">
      <c r="A6" s="41"/>
      <c r="B6" s="47"/>
      <c r="C6" s="47"/>
      <c r="D6" s="48"/>
      <c r="E6" s="53"/>
      <c r="F6" s="54"/>
      <c r="G6" s="54"/>
      <c r="H6" s="40"/>
      <c r="I6" s="46"/>
      <c r="J6" s="41"/>
      <c r="K6" s="56"/>
      <c r="L6" s="56"/>
      <c r="M6" s="59"/>
      <c r="N6" s="62"/>
      <c r="O6" s="57"/>
      <c r="P6" s="57"/>
      <c r="Q6" s="61"/>
    </row>
    <row r="7" spans="1:17" ht="18" x14ac:dyDescent="0.35">
      <c r="A7" s="41"/>
      <c r="B7" s="47">
        <v>2</v>
      </c>
      <c r="C7" s="47"/>
      <c r="D7" s="48"/>
      <c r="E7" s="49"/>
      <c r="F7" s="47">
        <v>5</v>
      </c>
      <c r="G7" s="47"/>
      <c r="H7" s="42"/>
      <c r="I7" s="46"/>
      <c r="J7" s="41"/>
      <c r="K7" s="56">
        <v>11</v>
      </c>
      <c r="L7" s="56"/>
      <c r="M7" s="59"/>
      <c r="N7" s="60"/>
      <c r="O7" s="56"/>
      <c r="P7" s="56"/>
      <c r="Q7" s="59"/>
    </row>
    <row r="8" spans="1:17" ht="18.600000000000001" thickBot="1" x14ac:dyDescent="0.4">
      <c r="A8" s="41"/>
      <c r="B8" s="47"/>
      <c r="C8" s="47"/>
      <c r="D8" s="48"/>
      <c r="E8" s="52"/>
      <c r="F8" s="50"/>
      <c r="G8" s="50"/>
      <c r="H8" s="45"/>
      <c r="I8" s="46"/>
      <c r="J8" s="41"/>
      <c r="K8" s="56"/>
      <c r="L8" s="56"/>
      <c r="M8" s="59"/>
      <c r="N8" s="60"/>
      <c r="O8" s="56"/>
      <c r="P8" s="56"/>
      <c r="Q8" s="59"/>
    </row>
    <row r="9" spans="1:17" ht="18" x14ac:dyDescent="0.35">
      <c r="A9" s="38"/>
      <c r="B9" s="54"/>
      <c r="C9" s="54"/>
      <c r="D9" s="55"/>
      <c r="E9" s="53"/>
      <c r="F9" s="54"/>
      <c r="G9" s="54"/>
      <c r="H9" s="40"/>
      <c r="I9" s="46"/>
      <c r="J9" s="38"/>
      <c r="K9" s="58"/>
      <c r="L9" s="58"/>
      <c r="M9" s="63"/>
      <c r="N9" s="60"/>
      <c r="O9" s="56"/>
      <c r="P9" s="56"/>
      <c r="Q9" s="59"/>
    </row>
    <row r="10" spans="1:17" ht="18" x14ac:dyDescent="0.35">
      <c r="A10" s="41"/>
      <c r="B10" s="47">
        <v>1</v>
      </c>
      <c r="C10" s="47"/>
      <c r="D10" s="48"/>
      <c r="E10" s="49"/>
      <c r="F10" s="47">
        <v>4</v>
      </c>
      <c r="G10" s="47"/>
      <c r="H10" s="42"/>
      <c r="I10" s="46"/>
      <c r="J10" s="41"/>
      <c r="K10" s="56">
        <v>10</v>
      </c>
      <c r="L10" s="56"/>
      <c r="M10" s="59"/>
      <c r="N10" s="60"/>
      <c r="O10" s="56">
        <v>13</v>
      </c>
      <c r="P10" s="56"/>
      <c r="Q10" s="59"/>
    </row>
    <row r="11" spans="1:17" ht="16.2" thickBot="1" x14ac:dyDescent="0.35">
      <c r="A11" s="43"/>
      <c r="B11" s="44"/>
      <c r="C11" s="44"/>
      <c r="D11" s="45"/>
      <c r="E11" s="43"/>
      <c r="F11" s="44"/>
      <c r="G11" s="44"/>
      <c r="H11" s="45"/>
      <c r="I11" s="46"/>
      <c r="J11" s="43"/>
      <c r="K11" s="57"/>
      <c r="L11" s="57"/>
      <c r="M11" s="61"/>
      <c r="N11" s="62"/>
      <c r="O11" s="57"/>
      <c r="P11" s="57"/>
      <c r="Q11" s="61"/>
    </row>
    <row r="12" spans="1:17" ht="16.2" thickBot="1" x14ac:dyDescent="0.35">
      <c r="I12" s="46"/>
      <c r="K12" s="1"/>
      <c r="L12" s="64"/>
      <c r="M12" s="58"/>
      <c r="N12" s="58"/>
      <c r="O12" s="58"/>
      <c r="P12" s="63"/>
      <c r="Q12" s="66"/>
    </row>
    <row r="13" spans="1:17" ht="16.2" thickBot="1" x14ac:dyDescent="0.35">
      <c r="D13" s="143" t="s">
        <v>141</v>
      </c>
      <c r="E13" s="144"/>
      <c r="K13" s="1"/>
      <c r="L13" s="60"/>
      <c r="M13" s="56"/>
      <c r="N13" s="56"/>
      <c r="O13" s="56"/>
      <c r="P13" s="59"/>
      <c r="Q13" s="66"/>
    </row>
    <row r="14" spans="1:17" ht="16.2" thickBot="1" x14ac:dyDescent="0.35">
      <c r="A14" s="140" t="s">
        <v>140</v>
      </c>
      <c r="D14" s="145"/>
      <c r="E14" s="146"/>
      <c r="K14" s="1"/>
      <c r="L14" s="60"/>
      <c r="M14" s="56"/>
      <c r="N14" s="56">
        <v>15</v>
      </c>
      <c r="O14" s="56"/>
      <c r="P14" s="59"/>
      <c r="Q14" s="66"/>
    </row>
    <row r="15" spans="1:17" ht="16.2" thickBot="1" x14ac:dyDescent="0.35">
      <c r="A15" s="141"/>
      <c r="K15" s="1"/>
      <c r="L15" s="62"/>
      <c r="M15" s="57"/>
      <c r="N15" s="57"/>
      <c r="O15" s="57"/>
      <c r="P15" s="61"/>
      <c r="Q15" s="66"/>
    </row>
    <row r="16" spans="1:17" ht="15.6" x14ac:dyDescent="0.3">
      <c r="A16" s="141"/>
      <c r="K16" s="1"/>
      <c r="L16" s="60"/>
      <c r="M16" s="56"/>
      <c r="N16" s="56"/>
      <c r="O16" s="56"/>
      <c r="P16" s="59"/>
      <c r="Q16" s="66"/>
    </row>
    <row r="17" spans="1:17" ht="15.6" x14ac:dyDescent="0.3">
      <c r="A17" s="141"/>
      <c r="I17" s="46"/>
      <c r="K17" s="1"/>
      <c r="L17" s="60"/>
      <c r="M17" s="56"/>
      <c r="N17" s="56">
        <v>16</v>
      </c>
      <c r="O17" s="56"/>
      <c r="P17" s="59"/>
      <c r="Q17" s="66"/>
    </row>
    <row r="18" spans="1:17" ht="15.6" x14ac:dyDescent="0.3">
      <c r="A18" s="141"/>
      <c r="I18" s="46"/>
      <c r="K18" s="1"/>
      <c r="L18" s="60"/>
      <c r="M18" s="56"/>
      <c r="N18" s="56"/>
      <c r="O18" s="56"/>
      <c r="P18" s="59"/>
      <c r="Q18" s="66"/>
    </row>
    <row r="19" spans="1:17" ht="16.2" thickBot="1" x14ac:dyDescent="0.35">
      <c r="A19" s="142"/>
      <c r="I19" s="46"/>
      <c r="K19" s="1"/>
      <c r="L19" s="60"/>
      <c r="M19" s="56"/>
      <c r="N19" s="56"/>
      <c r="O19" s="56"/>
      <c r="P19" s="59"/>
      <c r="Q19" s="66"/>
    </row>
    <row r="20" spans="1:17" ht="15.6" x14ac:dyDescent="0.3">
      <c r="E20" s="38"/>
      <c r="F20" s="39"/>
      <c r="G20" s="39"/>
      <c r="H20" s="40"/>
      <c r="I20" s="46"/>
      <c r="J20" s="38"/>
      <c r="K20" s="58"/>
      <c r="L20" s="58"/>
      <c r="M20" s="58"/>
      <c r="N20" s="58"/>
      <c r="O20" s="58"/>
      <c r="P20" s="63"/>
      <c r="Q20" s="66"/>
    </row>
    <row r="21" spans="1:17" ht="15.6" x14ac:dyDescent="0.3">
      <c r="E21" s="41"/>
      <c r="F21" s="56">
        <v>7</v>
      </c>
      <c r="G21" s="56"/>
      <c r="H21" s="42"/>
      <c r="I21" s="46"/>
      <c r="J21" s="41"/>
      <c r="K21" s="56"/>
      <c r="L21" s="56"/>
      <c r="M21" s="56">
        <v>17</v>
      </c>
      <c r="N21" s="56"/>
      <c r="O21" s="56"/>
      <c r="P21" s="59"/>
      <c r="Q21" s="66"/>
    </row>
    <row r="22" spans="1:17" ht="16.2" thickBot="1" x14ac:dyDescent="0.35">
      <c r="E22" s="43"/>
      <c r="F22" s="57"/>
      <c r="G22" s="57"/>
      <c r="H22" s="45"/>
      <c r="I22" s="46"/>
      <c r="J22" s="41"/>
      <c r="K22" s="56"/>
      <c r="L22" s="56"/>
      <c r="M22" s="56"/>
      <c r="N22" s="56"/>
      <c r="O22" s="56"/>
      <c r="P22" s="59"/>
      <c r="Q22" s="66"/>
    </row>
    <row r="23" spans="1:17" ht="16.2" thickBot="1" x14ac:dyDescent="0.35">
      <c r="C23" s="147" t="s">
        <v>142</v>
      </c>
      <c r="D23" s="148"/>
      <c r="E23" s="41"/>
      <c r="F23" s="56"/>
      <c r="G23" s="56"/>
      <c r="H23" s="42"/>
      <c r="I23" s="46"/>
      <c r="J23" s="43"/>
      <c r="K23" s="57"/>
      <c r="L23" s="57"/>
      <c r="M23" s="57"/>
      <c r="N23" s="57"/>
      <c r="O23" s="57"/>
      <c r="P23" s="61"/>
      <c r="Q23" s="66"/>
    </row>
    <row r="24" spans="1:17" ht="15.6" x14ac:dyDescent="0.3">
      <c r="C24" s="149"/>
      <c r="D24" s="148"/>
      <c r="E24" s="41"/>
      <c r="F24" s="56">
        <v>8</v>
      </c>
      <c r="G24" s="56"/>
      <c r="H24" s="42"/>
      <c r="I24" s="46"/>
      <c r="J24" s="38"/>
      <c r="K24" s="58"/>
      <c r="L24" s="58"/>
      <c r="M24" s="58"/>
      <c r="N24" s="58"/>
      <c r="O24" s="63"/>
      <c r="P24" s="65"/>
      <c r="Q24" s="65"/>
    </row>
    <row r="25" spans="1:17" ht="16.2" thickBot="1" x14ac:dyDescent="0.35">
      <c r="C25" s="149"/>
      <c r="D25" s="148"/>
      <c r="E25" s="41"/>
      <c r="F25" s="56"/>
      <c r="G25" s="56"/>
      <c r="H25" s="42"/>
      <c r="I25" s="46"/>
      <c r="J25" s="41"/>
      <c r="K25" s="56"/>
      <c r="L25" s="56"/>
      <c r="M25" s="56"/>
      <c r="N25" s="56"/>
      <c r="O25" s="59"/>
      <c r="P25" s="65"/>
      <c r="Q25" s="65"/>
    </row>
    <row r="26" spans="1:17" ht="15.6" x14ac:dyDescent="0.3">
      <c r="C26" s="149"/>
      <c r="D26" s="148"/>
      <c r="E26" s="38"/>
      <c r="F26" s="58"/>
      <c r="G26" s="58"/>
      <c r="H26" s="40"/>
      <c r="I26" s="46"/>
      <c r="J26" s="41"/>
      <c r="K26" s="56"/>
      <c r="L26" s="56"/>
      <c r="M26" s="56">
        <v>18</v>
      </c>
      <c r="N26" s="56"/>
      <c r="O26" s="59"/>
      <c r="P26" s="65"/>
      <c r="Q26" s="65"/>
    </row>
    <row r="27" spans="1:17" ht="15.6" x14ac:dyDescent="0.3">
      <c r="C27" s="149"/>
      <c r="D27" s="148"/>
      <c r="E27" s="41"/>
      <c r="F27" s="56">
        <v>9</v>
      </c>
      <c r="G27" s="56"/>
      <c r="H27" s="42"/>
      <c r="I27" s="46"/>
      <c r="J27" s="41"/>
      <c r="K27" s="56"/>
      <c r="L27" s="56"/>
      <c r="M27" s="56"/>
      <c r="N27" s="56"/>
      <c r="O27" s="59"/>
      <c r="P27" s="65"/>
      <c r="Q27" s="65"/>
    </row>
    <row r="28" spans="1:17" ht="16.2" thickBot="1" x14ac:dyDescent="0.35">
      <c r="C28" s="149"/>
      <c r="D28" s="148"/>
      <c r="E28" s="43"/>
      <c r="F28" s="44"/>
      <c r="G28" s="44"/>
      <c r="H28" s="45"/>
      <c r="I28" s="46"/>
      <c r="J28" s="43"/>
      <c r="K28" s="57"/>
      <c r="L28" s="57"/>
      <c r="M28" s="57"/>
      <c r="N28" s="57"/>
      <c r="O28" s="61"/>
      <c r="P28" s="65"/>
      <c r="Q28" s="65"/>
    </row>
    <row r="29" spans="1:17" x14ac:dyDescent="0.3"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</row>
  </sheetData>
  <mergeCells count="3">
    <mergeCell ref="A14:A19"/>
    <mergeCell ref="D13:E14"/>
    <mergeCell ref="C23:D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Муж</vt:lpstr>
      <vt:lpstr>Жен</vt:lpstr>
      <vt:lpstr>Муж А</vt:lpstr>
      <vt:lpstr>Муж Б</vt:lpstr>
      <vt:lpstr>Муж С</vt:lpstr>
      <vt:lpstr>Муж Д</vt:lpstr>
      <vt:lpstr>Жен А</vt:lpstr>
      <vt:lpstr>Жен Б</vt:lpstr>
      <vt:lpstr>Д схема</vt:lpstr>
      <vt:lpstr>Муж Фин А</vt:lpstr>
      <vt:lpstr>Муж Фин Б</vt:lpstr>
      <vt:lpstr>Жен Ф</vt:lpstr>
      <vt:lpstr>Кубок Калуги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</dc:creator>
  <cp:lastModifiedBy>User</cp:lastModifiedBy>
  <cp:lastPrinted>2021-04-24T16:06:29Z</cp:lastPrinted>
  <dcterms:created xsi:type="dcterms:W3CDTF">2021-04-19T13:52:57Z</dcterms:created>
  <dcterms:modified xsi:type="dcterms:W3CDTF">2021-04-24T17:56:01Z</dcterms:modified>
</cp:coreProperties>
</file>